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ink/ink1.xml" ContentType="application/inkml+xml"/>
  <Override PartName="/xl/drawings/drawing9.xml" ContentType="application/vnd.openxmlformats-officedocument.drawing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imch\OneDrive\바탕 화면\snuvalue\my 보고서\"/>
    </mc:Choice>
  </mc:AlternateContent>
  <xr:revisionPtr revIDLastSave="0" documentId="13_ncr:1_{CBF79588-FF0C-413B-A13F-A7D63C09712B}" xr6:coauthVersionLast="36" xr6:coauthVersionMax="36" xr10:uidLastSave="{00000000-0000-0000-0000-000000000000}"/>
  <bookViews>
    <workbookView xWindow="0" yWindow="0" windowWidth="23040" windowHeight="7644" firstSheet="3" activeTab="10" xr2:uid="{66FB9FCB-37D1-4666-BA8D-AE8DBB175FA1}"/>
  </bookViews>
  <sheets>
    <sheet name="건설산업" sheetId="1" r:id="rId1"/>
    <sheet name="밸류체인" sheetId="2" r:id="rId2"/>
    <sheet name="과거사이클" sheetId="5" r:id="rId3"/>
    <sheet name="워크아웃" sheetId="8" r:id="rId4"/>
    <sheet name="회계" sheetId="4" r:id="rId5"/>
    <sheet name="현황" sheetId="6" r:id="rId6"/>
    <sheet name="기업 스크리닝" sheetId="7" r:id="rId7"/>
    <sheet name="Top pick 선정" sheetId="11" r:id="rId8"/>
    <sheet name="Top pick - 아이에스동서" sheetId="10" r:id="rId9"/>
    <sheet name="투자판단" sheetId="12" r:id="rId10"/>
    <sheet name="수주잔고" sheetId="9" r:id="rId11"/>
  </sheets>
  <externalReferences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</externalReferenc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32" i="10" l="1"/>
  <c r="K132" i="10"/>
  <c r="J132" i="10"/>
  <c r="I132" i="10"/>
  <c r="H132" i="10"/>
  <c r="G132" i="10"/>
  <c r="F132" i="10"/>
  <c r="E132" i="10"/>
  <c r="D132" i="10"/>
  <c r="C132" i="10"/>
  <c r="L130" i="10"/>
  <c r="K130" i="10"/>
  <c r="J130" i="10"/>
  <c r="I130" i="10"/>
  <c r="H130" i="10"/>
  <c r="G130" i="10"/>
  <c r="F130" i="10"/>
  <c r="E130" i="10"/>
  <c r="D130" i="10"/>
  <c r="C130" i="10"/>
  <c r="L128" i="10"/>
  <c r="K128" i="10"/>
  <c r="J128" i="10"/>
  <c r="I128" i="10"/>
  <c r="H128" i="10"/>
  <c r="G128" i="10"/>
  <c r="F128" i="10"/>
  <c r="E128" i="10"/>
  <c r="D128" i="10"/>
  <c r="C128" i="10"/>
  <c r="L120" i="10"/>
  <c r="K120" i="10"/>
  <c r="J120" i="10"/>
  <c r="I120" i="10"/>
  <c r="H120" i="10"/>
  <c r="G120" i="10"/>
  <c r="F120" i="10"/>
  <c r="E120" i="10"/>
  <c r="D120" i="10"/>
  <c r="C120" i="10"/>
  <c r="L114" i="10"/>
  <c r="K114" i="10"/>
  <c r="J114" i="10"/>
  <c r="I114" i="10"/>
  <c r="H114" i="10"/>
  <c r="G114" i="10"/>
  <c r="F114" i="10"/>
  <c r="E114" i="10"/>
  <c r="D114" i="10"/>
  <c r="C114" i="10"/>
  <c r="L112" i="10"/>
  <c r="K112" i="10"/>
  <c r="J112" i="10"/>
  <c r="I112" i="10"/>
  <c r="H112" i="10"/>
  <c r="G112" i="10"/>
  <c r="F112" i="10"/>
  <c r="E112" i="10"/>
  <c r="D112" i="10"/>
  <c r="C112" i="10"/>
  <c r="L110" i="10"/>
  <c r="K110" i="10"/>
  <c r="J110" i="10"/>
  <c r="I110" i="10"/>
  <c r="H110" i="10"/>
  <c r="G110" i="10"/>
  <c r="F110" i="10"/>
  <c r="E110" i="10"/>
  <c r="D110" i="10"/>
  <c r="C110" i="10"/>
  <c r="D108" i="10"/>
  <c r="E108" i="10"/>
  <c r="F108" i="10"/>
  <c r="G108" i="10"/>
  <c r="H108" i="10"/>
  <c r="I108" i="10"/>
  <c r="J108" i="10"/>
  <c r="K108" i="10"/>
  <c r="L108" i="10"/>
  <c r="C108" i="10"/>
  <c r="C104" i="10"/>
  <c r="D104" i="10"/>
  <c r="E104" i="10"/>
  <c r="F104" i="10"/>
  <c r="G104" i="10"/>
  <c r="H104" i="10"/>
  <c r="I104" i="10"/>
  <c r="J104" i="10"/>
  <c r="K104" i="10"/>
  <c r="L104" i="10"/>
  <c r="C106" i="10"/>
  <c r="D106" i="10"/>
  <c r="E106" i="10"/>
  <c r="F106" i="10"/>
  <c r="G106" i="10"/>
  <c r="H106" i="10"/>
  <c r="I106" i="10"/>
  <c r="J106" i="10"/>
  <c r="K106" i="10"/>
  <c r="L106" i="10"/>
  <c r="C116" i="10"/>
  <c r="D116" i="10"/>
  <c r="E116" i="10"/>
  <c r="F116" i="10"/>
  <c r="G116" i="10"/>
  <c r="H116" i="10"/>
  <c r="I116" i="10"/>
  <c r="J116" i="10"/>
  <c r="K116" i="10"/>
  <c r="L116" i="10"/>
  <c r="C118" i="10"/>
  <c r="D118" i="10"/>
  <c r="E118" i="10"/>
  <c r="F118" i="10"/>
  <c r="G118" i="10"/>
  <c r="H118" i="10"/>
  <c r="I118" i="10"/>
  <c r="J118" i="10"/>
  <c r="K118" i="10"/>
  <c r="L118" i="10"/>
  <c r="C122" i="10"/>
  <c r="D122" i="10"/>
  <c r="E122" i="10"/>
  <c r="F122" i="10"/>
  <c r="G122" i="10"/>
  <c r="H122" i="10"/>
  <c r="I122" i="10"/>
  <c r="J122" i="10"/>
  <c r="K122" i="10"/>
  <c r="L122" i="10"/>
  <c r="C124" i="10"/>
  <c r="D124" i="10"/>
  <c r="E124" i="10"/>
  <c r="F124" i="10"/>
  <c r="G124" i="10"/>
  <c r="H124" i="10"/>
  <c r="I124" i="10"/>
  <c r="J124" i="10"/>
  <c r="K124" i="10"/>
  <c r="L124" i="10"/>
  <c r="C126" i="10"/>
  <c r="D126" i="10"/>
  <c r="E126" i="10"/>
  <c r="F126" i="10"/>
  <c r="G126" i="10"/>
  <c r="H126" i="10"/>
  <c r="I126" i="10"/>
  <c r="J126" i="10"/>
  <c r="K126" i="10"/>
  <c r="L126" i="10"/>
  <c r="C25" i="10" l="1"/>
  <c r="D25" i="10"/>
  <c r="E25" i="10"/>
  <c r="F25" i="10"/>
  <c r="G25" i="10"/>
  <c r="H25" i="10"/>
  <c r="I25" i="10"/>
  <c r="J25" i="10"/>
  <c r="K25" i="10"/>
  <c r="C27" i="10"/>
  <c r="D27" i="10"/>
  <c r="E27" i="10"/>
  <c r="F27" i="10"/>
  <c r="G27" i="10"/>
  <c r="H27" i="10"/>
  <c r="I27" i="10"/>
  <c r="J27" i="10"/>
  <c r="K27" i="10"/>
  <c r="I29" i="10"/>
  <c r="J29" i="10"/>
  <c r="K29" i="10"/>
  <c r="C42" i="10"/>
  <c r="D42" i="10"/>
  <c r="E42" i="10"/>
  <c r="F42" i="10"/>
  <c r="G42" i="10"/>
  <c r="H42" i="10"/>
  <c r="I42" i="10"/>
  <c r="J42" i="10"/>
  <c r="K42" i="10"/>
  <c r="C44" i="10"/>
  <c r="D44" i="10"/>
  <c r="E44" i="10"/>
  <c r="F44" i="10"/>
  <c r="G44" i="10"/>
  <c r="H44" i="10"/>
  <c r="I44" i="10"/>
  <c r="J44" i="10"/>
  <c r="K44" i="10"/>
  <c r="I46" i="10"/>
  <c r="J46" i="10"/>
  <c r="K46" i="10"/>
  <c r="C61" i="10"/>
  <c r="D61" i="10"/>
  <c r="E61" i="10"/>
  <c r="F61" i="10"/>
  <c r="G61" i="10"/>
  <c r="H61" i="10"/>
  <c r="I61" i="10"/>
  <c r="J61" i="10"/>
  <c r="K61" i="10"/>
  <c r="C63" i="10"/>
  <c r="D63" i="10"/>
  <c r="E63" i="10"/>
  <c r="F63" i="10"/>
  <c r="G63" i="10"/>
  <c r="H63" i="10"/>
  <c r="I63" i="10"/>
  <c r="J63" i="10"/>
  <c r="K63" i="10"/>
  <c r="C65" i="10"/>
  <c r="D65" i="10"/>
  <c r="E65" i="10"/>
  <c r="F65" i="10"/>
  <c r="G65" i="10"/>
  <c r="H65" i="10"/>
  <c r="I65" i="10"/>
  <c r="J65" i="10"/>
  <c r="K65" i="10"/>
  <c r="C67" i="10"/>
  <c r="D67" i="10"/>
  <c r="E67" i="10"/>
  <c r="F67" i="10"/>
  <c r="G67" i="10"/>
  <c r="H67" i="10"/>
  <c r="I67" i="10"/>
  <c r="J67" i="10"/>
  <c r="K67" i="10"/>
  <c r="C69" i="10"/>
  <c r="D69" i="10"/>
  <c r="E69" i="10"/>
  <c r="F69" i="10"/>
  <c r="G69" i="10"/>
  <c r="H69" i="10"/>
  <c r="I69" i="10"/>
  <c r="J69" i="10"/>
  <c r="K69" i="10"/>
  <c r="C71" i="10"/>
  <c r="D71" i="10"/>
  <c r="E71" i="10"/>
  <c r="F71" i="10"/>
  <c r="G71" i="10"/>
  <c r="H71" i="10"/>
  <c r="I71" i="10"/>
  <c r="J71" i="10"/>
  <c r="K71" i="10"/>
  <c r="C79" i="10"/>
  <c r="D79" i="10"/>
  <c r="E79" i="10"/>
  <c r="F79" i="10"/>
  <c r="G79" i="10"/>
  <c r="H79" i="10"/>
  <c r="I79" i="10"/>
  <c r="J79" i="10"/>
  <c r="K79" i="10"/>
  <c r="C81" i="10"/>
  <c r="D81" i="10"/>
  <c r="E81" i="10"/>
  <c r="F81" i="10"/>
  <c r="G81" i="10"/>
  <c r="H81" i="10"/>
  <c r="I81" i="10"/>
  <c r="J81" i="10"/>
  <c r="K81" i="10"/>
  <c r="C83" i="10"/>
  <c r="D83" i="10"/>
  <c r="E83" i="10"/>
  <c r="F83" i="10"/>
  <c r="G83" i="10"/>
  <c r="H83" i="10"/>
  <c r="I83" i="10"/>
  <c r="J83" i="10"/>
  <c r="K83" i="10"/>
  <c r="C85" i="10"/>
  <c r="D85" i="10"/>
  <c r="E85" i="10"/>
  <c r="F85" i="10"/>
  <c r="G85" i="10"/>
  <c r="H85" i="10"/>
  <c r="I85" i="10"/>
  <c r="J85" i="10"/>
  <c r="K85" i="10"/>
  <c r="C87" i="10"/>
  <c r="D87" i="10"/>
  <c r="E87" i="10"/>
  <c r="F87" i="10"/>
  <c r="G87" i="10"/>
  <c r="H87" i="10"/>
  <c r="I87" i="10"/>
  <c r="J87" i="10"/>
  <c r="K87" i="10"/>
  <c r="C89" i="10"/>
  <c r="D89" i="10"/>
  <c r="E89" i="10"/>
  <c r="F89" i="10"/>
  <c r="G89" i="10"/>
  <c r="H89" i="10"/>
  <c r="I89" i="10"/>
  <c r="J89" i="10"/>
  <c r="K89" i="10"/>
  <c r="J16" i="9" l="1"/>
  <c r="J21" i="9"/>
  <c r="J26" i="9"/>
  <c r="P8" i="9"/>
  <c r="Y9" i="9"/>
  <c r="Z9" i="9"/>
  <c r="AA9" i="9"/>
  <c r="AB9" i="9"/>
  <c r="AC9" i="9"/>
  <c r="AD9" i="9"/>
  <c r="AE9" i="9"/>
  <c r="AF9" i="9"/>
  <c r="AG9" i="9"/>
  <c r="AH9" i="9"/>
  <c r="AI9" i="9"/>
  <c r="J9" i="9" s="1"/>
  <c r="AJ9" i="9"/>
  <c r="K9" i="9" s="1"/>
  <c r="AK9" i="9"/>
  <c r="L9" i="9" s="1"/>
  <c r="AL9" i="9"/>
  <c r="M9" i="9" s="1"/>
  <c r="AM9" i="9"/>
  <c r="AN9" i="9"/>
  <c r="AO9" i="9"/>
  <c r="AP9" i="9"/>
  <c r="Q9" i="9" s="1"/>
  <c r="AQ9" i="9"/>
  <c r="R9" i="9" s="1"/>
  <c r="AR9" i="9"/>
  <c r="AS9" i="9"/>
  <c r="T9" i="9" s="1"/>
  <c r="AT9" i="9"/>
  <c r="AU9" i="9"/>
  <c r="V9" i="9" s="1"/>
  <c r="AV9" i="9"/>
  <c r="W9" i="9" s="1"/>
  <c r="AW9" i="9"/>
  <c r="Y10" i="9"/>
  <c r="Z10" i="9"/>
  <c r="AA10" i="9"/>
  <c r="AB10" i="9"/>
  <c r="AC10" i="9"/>
  <c r="AD10" i="9"/>
  <c r="AE10" i="9"/>
  <c r="AF10" i="9"/>
  <c r="AG10" i="9"/>
  <c r="AH10" i="9"/>
  <c r="AI10" i="9"/>
  <c r="AJ10" i="9"/>
  <c r="AK10" i="9"/>
  <c r="L10" i="9" s="1"/>
  <c r="AL10" i="9"/>
  <c r="M10" i="9" s="1"/>
  <c r="AM10" i="9"/>
  <c r="AN10" i="9"/>
  <c r="O10" i="9" s="1"/>
  <c r="AO10" i="9"/>
  <c r="AP10" i="9"/>
  <c r="AQ10" i="9"/>
  <c r="R10" i="9" s="1"/>
  <c r="AR10" i="9"/>
  <c r="AS10" i="9"/>
  <c r="T10" i="9" s="1"/>
  <c r="AT10" i="9"/>
  <c r="AU10" i="9"/>
  <c r="AV10" i="9"/>
  <c r="W10" i="9" s="1"/>
  <c r="AW10" i="9"/>
  <c r="Y11" i="9"/>
  <c r="Z11" i="9"/>
  <c r="AA11" i="9"/>
  <c r="AB11" i="9"/>
  <c r="AC11" i="9"/>
  <c r="AD11" i="9"/>
  <c r="AE11" i="9"/>
  <c r="AF11" i="9"/>
  <c r="AG11" i="9"/>
  <c r="H11" i="9" s="1"/>
  <c r="AH11" i="9"/>
  <c r="AI11" i="9"/>
  <c r="J11" i="9" s="1"/>
  <c r="AJ11" i="9"/>
  <c r="AK11" i="9"/>
  <c r="L11" i="9" s="1"/>
  <c r="AL11" i="9"/>
  <c r="M11" i="9" s="1"/>
  <c r="AM11" i="9"/>
  <c r="AN11" i="9"/>
  <c r="O11" i="9" s="1"/>
  <c r="AO11" i="9"/>
  <c r="AP11" i="9"/>
  <c r="Q11" i="9" s="1"/>
  <c r="AQ11" i="9"/>
  <c r="R11" i="9" s="1"/>
  <c r="AR11" i="9"/>
  <c r="AS11" i="9"/>
  <c r="T11" i="9" s="1"/>
  <c r="AT11" i="9"/>
  <c r="AU11" i="9"/>
  <c r="V11" i="9" s="1"/>
  <c r="AV11" i="9"/>
  <c r="W11" i="9" s="1"/>
  <c r="AW11" i="9"/>
  <c r="Y12" i="9"/>
  <c r="Z12" i="9"/>
  <c r="AA12" i="9"/>
  <c r="AB12" i="9"/>
  <c r="AC12" i="9"/>
  <c r="AD12" i="9"/>
  <c r="AE12" i="9"/>
  <c r="AF12" i="9"/>
  <c r="AG12" i="9"/>
  <c r="H12" i="9" s="1"/>
  <c r="AH12" i="9"/>
  <c r="AI12" i="9"/>
  <c r="J12" i="9" s="1"/>
  <c r="AJ12" i="9"/>
  <c r="AK12" i="9"/>
  <c r="L12" i="9" s="1"/>
  <c r="AL12" i="9"/>
  <c r="M12" i="9" s="1"/>
  <c r="AM12" i="9"/>
  <c r="AN12" i="9"/>
  <c r="O12" i="9" s="1"/>
  <c r="AO12" i="9"/>
  <c r="AP12" i="9"/>
  <c r="AQ12" i="9"/>
  <c r="R12" i="9" s="1"/>
  <c r="AR12" i="9"/>
  <c r="AS12" i="9"/>
  <c r="T12" i="9" s="1"/>
  <c r="AT12" i="9"/>
  <c r="AU12" i="9"/>
  <c r="V12" i="9" s="1"/>
  <c r="AV12" i="9"/>
  <c r="W12" i="9" s="1"/>
  <c r="AW12" i="9"/>
  <c r="Y13" i="9"/>
  <c r="Z13" i="9"/>
  <c r="AA13" i="9"/>
  <c r="AB13" i="9"/>
  <c r="AC13" i="9"/>
  <c r="AD13" i="9"/>
  <c r="AE13" i="9"/>
  <c r="AF13" i="9"/>
  <c r="AG13" i="9"/>
  <c r="H13" i="9" s="1"/>
  <c r="AH13" i="9"/>
  <c r="AI13" i="9"/>
  <c r="J13" i="9" s="1"/>
  <c r="AJ13" i="9"/>
  <c r="AK13" i="9"/>
  <c r="L13" i="9" s="1"/>
  <c r="AL13" i="9"/>
  <c r="M13" i="9" s="1"/>
  <c r="AM13" i="9"/>
  <c r="AN13" i="9"/>
  <c r="O13" i="9" s="1"/>
  <c r="AO13" i="9"/>
  <c r="AP13" i="9"/>
  <c r="Q13" i="9" s="1"/>
  <c r="AQ13" i="9"/>
  <c r="R13" i="9" s="1"/>
  <c r="AR13" i="9"/>
  <c r="AS13" i="9"/>
  <c r="T13" i="9" s="1"/>
  <c r="AT13" i="9"/>
  <c r="AU13" i="9"/>
  <c r="V13" i="9" s="1"/>
  <c r="AV13" i="9"/>
  <c r="AW13" i="9"/>
  <c r="Y14" i="9"/>
  <c r="Z14" i="9"/>
  <c r="AA14" i="9"/>
  <c r="AB14" i="9"/>
  <c r="AC14" i="9"/>
  <c r="AD14" i="9"/>
  <c r="AE14" i="9"/>
  <c r="AF14" i="9"/>
  <c r="AG14" i="9"/>
  <c r="AH14" i="9"/>
  <c r="AI14" i="9"/>
  <c r="AJ14" i="9"/>
  <c r="AK14" i="9"/>
  <c r="AL14" i="9"/>
  <c r="AM14" i="9"/>
  <c r="AN14" i="9"/>
  <c r="AO14" i="9"/>
  <c r="AP14" i="9"/>
  <c r="AQ14" i="9"/>
  <c r="R14" i="9" s="1"/>
  <c r="AR14" i="9"/>
  <c r="AS14" i="9"/>
  <c r="T14" i="9" s="1"/>
  <c r="AT14" i="9"/>
  <c r="AU14" i="9"/>
  <c r="V14" i="9" s="1"/>
  <c r="AV14" i="9"/>
  <c r="W14" i="9" s="1"/>
  <c r="AW14" i="9"/>
  <c r="X14" i="9" s="1"/>
  <c r="Y15" i="9"/>
  <c r="Z15" i="9"/>
  <c r="AA15" i="9"/>
  <c r="AB15" i="9"/>
  <c r="AC15" i="9"/>
  <c r="AD15" i="9"/>
  <c r="AE15" i="9"/>
  <c r="AF15" i="9"/>
  <c r="AG15" i="9"/>
  <c r="H15" i="9" s="1"/>
  <c r="AH15" i="9"/>
  <c r="AI15" i="9"/>
  <c r="J15" i="9" s="1"/>
  <c r="AJ15" i="9"/>
  <c r="AK15" i="9"/>
  <c r="AL15" i="9"/>
  <c r="AM15" i="9"/>
  <c r="AN15" i="9"/>
  <c r="O15" i="9" s="1"/>
  <c r="AO15" i="9"/>
  <c r="AP15" i="9"/>
  <c r="AQ15" i="9"/>
  <c r="R15" i="9" s="1"/>
  <c r="AR15" i="9"/>
  <c r="AS15" i="9"/>
  <c r="T15" i="9" s="1"/>
  <c r="AT15" i="9"/>
  <c r="AU15" i="9"/>
  <c r="AV15" i="9"/>
  <c r="W15" i="9" s="1"/>
  <c r="AW15" i="9"/>
  <c r="Y16" i="9"/>
  <c r="Z16" i="9"/>
  <c r="AA16" i="9"/>
  <c r="AB16" i="9"/>
  <c r="AC16" i="9"/>
  <c r="AD16" i="9"/>
  <c r="AE16" i="9"/>
  <c r="AF16" i="9"/>
  <c r="AG16" i="9"/>
  <c r="H16" i="9" s="1"/>
  <c r="AH16" i="9"/>
  <c r="AI16" i="9"/>
  <c r="AJ16" i="9"/>
  <c r="AK16" i="9"/>
  <c r="AL16" i="9"/>
  <c r="M16" i="9" s="1"/>
  <c r="AM16" i="9"/>
  <c r="AN16" i="9"/>
  <c r="O16" i="9" s="1"/>
  <c r="AO16" i="9"/>
  <c r="AP16" i="9"/>
  <c r="Q16" i="9" s="1"/>
  <c r="AQ16" i="9"/>
  <c r="R16" i="9" s="1"/>
  <c r="AR16" i="9"/>
  <c r="AS16" i="9"/>
  <c r="T16" i="9" s="1"/>
  <c r="AT16" i="9"/>
  <c r="AU16" i="9"/>
  <c r="V16" i="9" s="1"/>
  <c r="AV16" i="9"/>
  <c r="W16" i="9" s="1"/>
  <c r="AW16" i="9"/>
  <c r="Y17" i="9"/>
  <c r="Z17" i="9"/>
  <c r="AA17" i="9"/>
  <c r="AB17" i="9"/>
  <c r="AC17" i="9"/>
  <c r="AD17" i="9"/>
  <c r="AE17" i="9"/>
  <c r="AF17" i="9"/>
  <c r="AG17" i="9"/>
  <c r="H17" i="9" s="1"/>
  <c r="AH17" i="9"/>
  <c r="AI17" i="9"/>
  <c r="J17" i="9" s="1"/>
  <c r="AJ17" i="9"/>
  <c r="K17" i="9" s="1"/>
  <c r="AK17" i="9"/>
  <c r="L17" i="9" s="1"/>
  <c r="AL17" i="9"/>
  <c r="M17" i="9" s="1"/>
  <c r="AM17" i="9"/>
  <c r="AN17" i="9"/>
  <c r="O17" i="9" s="1"/>
  <c r="AO17" i="9"/>
  <c r="P17" i="9" s="1"/>
  <c r="AP17" i="9"/>
  <c r="Q17" i="9" s="1"/>
  <c r="AQ17" i="9"/>
  <c r="R17" i="9" s="1"/>
  <c r="AR17" i="9"/>
  <c r="AS17" i="9"/>
  <c r="T17" i="9" s="1"/>
  <c r="AT17" i="9"/>
  <c r="U17" i="9" s="1"/>
  <c r="AU17" i="9"/>
  <c r="V17" i="9" s="1"/>
  <c r="AV17" i="9"/>
  <c r="AW17" i="9"/>
  <c r="Y18" i="9"/>
  <c r="Z18" i="9"/>
  <c r="AA18" i="9"/>
  <c r="AB18" i="9"/>
  <c r="AC18" i="9"/>
  <c r="AD18" i="9"/>
  <c r="AE18" i="9"/>
  <c r="AF18" i="9"/>
  <c r="AG18" i="9"/>
  <c r="H18" i="9" s="1"/>
  <c r="AH18" i="9"/>
  <c r="AI18" i="9"/>
  <c r="J18" i="9" s="1"/>
  <c r="AJ18" i="9"/>
  <c r="K18" i="9" s="1"/>
  <c r="AK18" i="9"/>
  <c r="L18" i="9" s="1"/>
  <c r="AL18" i="9"/>
  <c r="M18" i="9" s="1"/>
  <c r="AM18" i="9"/>
  <c r="AN18" i="9"/>
  <c r="AO18" i="9"/>
  <c r="P18" i="9" s="1"/>
  <c r="AP18" i="9"/>
  <c r="Q18" i="9" s="1"/>
  <c r="AQ18" i="9"/>
  <c r="R18" i="9" s="1"/>
  <c r="AR18" i="9"/>
  <c r="AS18" i="9"/>
  <c r="T18" i="9" s="1"/>
  <c r="AT18" i="9"/>
  <c r="U18" i="9" s="1"/>
  <c r="AU18" i="9"/>
  <c r="V18" i="9" s="1"/>
  <c r="AV18" i="9"/>
  <c r="W18" i="9" s="1"/>
  <c r="AW18" i="9"/>
  <c r="Y19" i="9"/>
  <c r="Z19" i="9"/>
  <c r="AA19" i="9"/>
  <c r="AB19" i="9"/>
  <c r="AC19" i="9"/>
  <c r="AD19" i="9"/>
  <c r="AE19" i="9"/>
  <c r="AF19" i="9"/>
  <c r="AG19" i="9"/>
  <c r="H19" i="9" s="1"/>
  <c r="AH19" i="9"/>
  <c r="I19" i="9" s="1"/>
  <c r="AI19" i="9"/>
  <c r="J19" i="9" s="1"/>
  <c r="AJ19" i="9"/>
  <c r="K19" i="9" s="1"/>
  <c r="AK19" i="9"/>
  <c r="L19" i="9" s="1"/>
  <c r="AL19" i="9"/>
  <c r="M19" i="9" s="1"/>
  <c r="AM19" i="9"/>
  <c r="N19" i="9" s="1"/>
  <c r="AN19" i="9"/>
  <c r="O19" i="9" s="1"/>
  <c r="AO19" i="9"/>
  <c r="P19" i="9" s="1"/>
  <c r="AP19" i="9"/>
  <c r="Q19" i="9" s="1"/>
  <c r="AQ19" i="9"/>
  <c r="R19" i="9" s="1"/>
  <c r="AR19" i="9"/>
  <c r="S19" i="9" s="1"/>
  <c r="AS19" i="9"/>
  <c r="T19" i="9" s="1"/>
  <c r="AT19" i="9"/>
  <c r="U19" i="9" s="1"/>
  <c r="AU19" i="9"/>
  <c r="AV19" i="9"/>
  <c r="W19" i="9" s="1"/>
  <c r="AW19" i="9"/>
  <c r="X19" i="9" s="1"/>
  <c r="Y20" i="9"/>
  <c r="Z20" i="9"/>
  <c r="AA20" i="9"/>
  <c r="AB20" i="9"/>
  <c r="AC20" i="9"/>
  <c r="AD20" i="9"/>
  <c r="AE20" i="9"/>
  <c r="AF20" i="9"/>
  <c r="AG20" i="9"/>
  <c r="H20" i="9" s="1"/>
  <c r="AH20" i="9"/>
  <c r="AI20" i="9"/>
  <c r="J20" i="9" s="1"/>
  <c r="AJ20" i="9"/>
  <c r="K20" i="9" s="1"/>
  <c r="AK20" i="9"/>
  <c r="AL20" i="9"/>
  <c r="M20" i="9" s="1"/>
  <c r="AM20" i="9"/>
  <c r="AN20" i="9"/>
  <c r="O20" i="9" s="1"/>
  <c r="AO20" i="9"/>
  <c r="AP20" i="9"/>
  <c r="AQ20" i="9"/>
  <c r="R20" i="9" s="1"/>
  <c r="AR20" i="9"/>
  <c r="AS20" i="9"/>
  <c r="AT20" i="9"/>
  <c r="U20" i="9" s="1"/>
  <c r="AU20" i="9"/>
  <c r="AV20" i="9"/>
  <c r="W20" i="9" s="1"/>
  <c r="AW20" i="9"/>
  <c r="Y21" i="9"/>
  <c r="Z21" i="9"/>
  <c r="AA21" i="9"/>
  <c r="AB21" i="9"/>
  <c r="AC21" i="9"/>
  <c r="AD21" i="9"/>
  <c r="AE21" i="9"/>
  <c r="AF21" i="9"/>
  <c r="AG21" i="9"/>
  <c r="H21" i="9" s="1"/>
  <c r="AH21" i="9"/>
  <c r="AI21" i="9"/>
  <c r="AJ21" i="9"/>
  <c r="K21" i="9" s="1"/>
  <c r="AK21" i="9"/>
  <c r="L21" i="9" s="1"/>
  <c r="AL21" i="9"/>
  <c r="M21" i="9" s="1"/>
  <c r="AM21" i="9"/>
  <c r="AN21" i="9"/>
  <c r="O21" i="9" s="1"/>
  <c r="AO21" i="9"/>
  <c r="P21" i="9" s="1"/>
  <c r="AP21" i="9"/>
  <c r="Q21" i="9" s="1"/>
  <c r="AQ21" i="9"/>
  <c r="R21" i="9" s="1"/>
  <c r="AR21" i="9"/>
  <c r="AS21" i="9"/>
  <c r="T21" i="9" s="1"/>
  <c r="AT21" i="9"/>
  <c r="U21" i="9" s="1"/>
  <c r="AU21" i="9"/>
  <c r="V21" i="9" s="1"/>
  <c r="AV21" i="9"/>
  <c r="W21" i="9" s="1"/>
  <c r="AW21" i="9"/>
  <c r="Y22" i="9"/>
  <c r="Z22" i="9"/>
  <c r="AA22" i="9"/>
  <c r="AB22" i="9"/>
  <c r="AC22" i="9"/>
  <c r="AD22" i="9"/>
  <c r="AE22" i="9"/>
  <c r="AF22" i="9"/>
  <c r="AG22" i="9"/>
  <c r="H22" i="9" s="1"/>
  <c r="AH22" i="9"/>
  <c r="AI22" i="9"/>
  <c r="J22" i="9" s="1"/>
  <c r="AJ22" i="9"/>
  <c r="K22" i="9" s="1"/>
  <c r="AK22" i="9"/>
  <c r="L22" i="9" s="1"/>
  <c r="AL22" i="9"/>
  <c r="M22" i="9" s="1"/>
  <c r="AM22" i="9"/>
  <c r="AN22" i="9"/>
  <c r="O22" i="9" s="1"/>
  <c r="AO22" i="9"/>
  <c r="P22" i="9" s="1"/>
  <c r="AP22" i="9"/>
  <c r="Q22" i="9" s="1"/>
  <c r="AQ22" i="9"/>
  <c r="R22" i="9" s="1"/>
  <c r="AR22" i="9"/>
  <c r="AS22" i="9"/>
  <c r="T22" i="9" s="1"/>
  <c r="AT22" i="9"/>
  <c r="U22" i="9" s="1"/>
  <c r="AU22" i="9"/>
  <c r="V22" i="9" s="1"/>
  <c r="AV22" i="9"/>
  <c r="W22" i="9" s="1"/>
  <c r="AW22" i="9"/>
  <c r="Y23" i="9"/>
  <c r="Z23" i="9"/>
  <c r="AA23" i="9"/>
  <c r="AB23" i="9"/>
  <c r="AC23" i="9"/>
  <c r="AD23" i="9"/>
  <c r="AE23" i="9"/>
  <c r="AF23" i="9"/>
  <c r="AG23" i="9"/>
  <c r="H23" i="9" s="1"/>
  <c r="AH23" i="9"/>
  <c r="AI23" i="9"/>
  <c r="J23" i="9" s="1"/>
  <c r="AJ23" i="9"/>
  <c r="K23" i="9" s="1"/>
  <c r="AK23" i="9"/>
  <c r="L23" i="9" s="1"/>
  <c r="AL23" i="9"/>
  <c r="M23" i="9" s="1"/>
  <c r="AM23" i="9"/>
  <c r="AN23" i="9"/>
  <c r="O23" i="9" s="1"/>
  <c r="AO23" i="9"/>
  <c r="P23" i="9" s="1"/>
  <c r="AP23" i="9"/>
  <c r="Q23" i="9" s="1"/>
  <c r="AQ23" i="9"/>
  <c r="R23" i="9" s="1"/>
  <c r="AR23" i="9"/>
  <c r="AS23" i="9"/>
  <c r="T23" i="9" s="1"/>
  <c r="AT23" i="9"/>
  <c r="U23" i="9" s="1"/>
  <c r="AU23" i="9"/>
  <c r="V23" i="9" s="1"/>
  <c r="AV23" i="9"/>
  <c r="W23" i="9" s="1"/>
  <c r="AW23" i="9"/>
  <c r="Y24" i="9"/>
  <c r="Z24" i="9"/>
  <c r="AA24" i="9"/>
  <c r="AB24" i="9"/>
  <c r="AC24" i="9"/>
  <c r="AD24" i="9"/>
  <c r="AE24" i="9"/>
  <c r="AF24" i="9"/>
  <c r="AG24" i="9"/>
  <c r="H24" i="9" s="1"/>
  <c r="AH24" i="9"/>
  <c r="I24" i="9" s="1"/>
  <c r="AI24" i="9"/>
  <c r="J24" i="9" s="1"/>
  <c r="AJ24" i="9"/>
  <c r="K24" i="9" s="1"/>
  <c r="AK24" i="9"/>
  <c r="L24" i="9" s="1"/>
  <c r="AL24" i="9"/>
  <c r="M24" i="9" s="1"/>
  <c r="AM24" i="9"/>
  <c r="N24" i="9" s="1"/>
  <c r="AN24" i="9"/>
  <c r="O24" i="9" s="1"/>
  <c r="AO24" i="9"/>
  <c r="P24" i="9" s="1"/>
  <c r="AP24" i="9"/>
  <c r="Q24" i="9" s="1"/>
  <c r="AQ24" i="9"/>
  <c r="R24" i="9" s="1"/>
  <c r="AR24" i="9"/>
  <c r="S24" i="9" s="1"/>
  <c r="AS24" i="9"/>
  <c r="AT24" i="9"/>
  <c r="AU24" i="9"/>
  <c r="AV24" i="9"/>
  <c r="AW24" i="9"/>
  <c r="Y25" i="9"/>
  <c r="Z25" i="9"/>
  <c r="AA25" i="9"/>
  <c r="AB25" i="9"/>
  <c r="AC25" i="9"/>
  <c r="AD25" i="9"/>
  <c r="AE25" i="9"/>
  <c r="AF25" i="9"/>
  <c r="AG25" i="9"/>
  <c r="H25" i="9" s="1"/>
  <c r="AH25" i="9"/>
  <c r="AI25" i="9"/>
  <c r="J25" i="9" s="1"/>
  <c r="AJ25" i="9"/>
  <c r="K25" i="9" s="1"/>
  <c r="AK25" i="9"/>
  <c r="AL25" i="9"/>
  <c r="M25" i="9" s="1"/>
  <c r="AM25" i="9"/>
  <c r="AN25" i="9"/>
  <c r="O25" i="9" s="1"/>
  <c r="AO25" i="9"/>
  <c r="AP25" i="9"/>
  <c r="AQ25" i="9"/>
  <c r="R25" i="9" s="1"/>
  <c r="AR25" i="9"/>
  <c r="AS25" i="9"/>
  <c r="T25" i="9" s="1"/>
  <c r="AT25" i="9"/>
  <c r="U25" i="9" s="1"/>
  <c r="AU25" i="9"/>
  <c r="AV25" i="9"/>
  <c r="W25" i="9" s="1"/>
  <c r="AW25" i="9"/>
  <c r="Y26" i="9"/>
  <c r="Z26" i="9"/>
  <c r="AA26" i="9"/>
  <c r="AB26" i="9"/>
  <c r="AC26" i="9"/>
  <c r="AD26" i="9"/>
  <c r="AE26" i="9"/>
  <c r="AF26" i="9"/>
  <c r="AG26" i="9"/>
  <c r="H26" i="9" s="1"/>
  <c r="AH26" i="9"/>
  <c r="AI26" i="9"/>
  <c r="AJ26" i="9"/>
  <c r="K26" i="9" s="1"/>
  <c r="AK26" i="9"/>
  <c r="L26" i="9" s="1"/>
  <c r="AL26" i="9"/>
  <c r="M26" i="9" s="1"/>
  <c r="AM26" i="9"/>
  <c r="AN26" i="9"/>
  <c r="O26" i="9" s="1"/>
  <c r="AO26" i="9"/>
  <c r="P26" i="9" s="1"/>
  <c r="AP26" i="9"/>
  <c r="Q26" i="9" s="1"/>
  <c r="AQ26" i="9"/>
  <c r="R26" i="9" s="1"/>
  <c r="AR26" i="9"/>
  <c r="AS26" i="9"/>
  <c r="T26" i="9" s="1"/>
  <c r="AT26" i="9"/>
  <c r="U26" i="9" s="1"/>
  <c r="AU26" i="9"/>
  <c r="V26" i="9" s="1"/>
  <c r="AV26" i="9"/>
  <c r="W26" i="9" s="1"/>
  <c r="AW26" i="9"/>
  <c r="Y27" i="9"/>
  <c r="Z27" i="9"/>
  <c r="AA27" i="9"/>
  <c r="AB27" i="9"/>
  <c r="AC27" i="9"/>
  <c r="AD27" i="9"/>
  <c r="AE27" i="9"/>
  <c r="AF27" i="9"/>
  <c r="AG27" i="9"/>
  <c r="H27" i="9" s="1"/>
  <c r="AH27" i="9"/>
  <c r="AI27" i="9"/>
  <c r="J27" i="9" s="1"/>
  <c r="AJ27" i="9"/>
  <c r="K27" i="9" s="1"/>
  <c r="AK27" i="9"/>
  <c r="L27" i="9" s="1"/>
  <c r="AL27" i="9"/>
  <c r="M27" i="9" s="1"/>
  <c r="AM27" i="9"/>
  <c r="AN27" i="9"/>
  <c r="O27" i="9" s="1"/>
  <c r="AO27" i="9"/>
  <c r="AP27" i="9"/>
  <c r="AQ27" i="9"/>
  <c r="AR27" i="9"/>
  <c r="AS27" i="9"/>
  <c r="AT27" i="9"/>
  <c r="AU27" i="9"/>
  <c r="AV27" i="9"/>
  <c r="AW27" i="9"/>
  <c r="Y28" i="9"/>
  <c r="Z28" i="9"/>
  <c r="AA28" i="9"/>
  <c r="AB28" i="9"/>
  <c r="AC28" i="9"/>
  <c r="AD28" i="9"/>
  <c r="AE28" i="9"/>
  <c r="AF28" i="9"/>
  <c r="AG28" i="9"/>
  <c r="H28" i="9" s="1"/>
  <c r="AH28" i="9"/>
  <c r="AI28" i="9"/>
  <c r="J28" i="9" s="1"/>
  <c r="AJ28" i="9"/>
  <c r="K28" i="9" s="1"/>
  <c r="AK28" i="9"/>
  <c r="L28" i="9" s="1"/>
  <c r="AL28" i="9"/>
  <c r="M28" i="9" s="1"/>
  <c r="AM28" i="9"/>
  <c r="AN28" i="9"/>
  <c r="O28" i="9" s="1"/>
  <c r="AO28" i="9"/>
  <c r="P28" i="9" s="1"/>
  <c r="AP28" i="9"/>
  <c r="Q28" i="9" s="1"/>
  <c r="AQ28" i="9"/>
  <c r="R28" i="9" s="1"/>
  <c r="AR28" i="9"/>
  <c r="AS28" i="9"/>
  <c r="T28" i="9" s="1"/>
  <c r="AT28" i="9"/>
  <c r="U28" i="9" s="1"/>
  <c r="AU28" i="9"/>
  <c r="V28" i="9" s="1"/>
  <c r="AV28" i="9"/>
  <c r="W28" i="9" s="1"/>
  <c r="AW28" i="9"/>
  <c r="Y29" i="9"/>
  <c r="Z29" i="9"/>
  <c r="AA29" i="9"/>
  <c r="AB29" i="9"/>
  <c r="AC29" i="9"/>
  <c r="AD29" i="9"/>
  <c r="AE29" i="9"/>
  <c r="AF29" i="9"/>
  <c r="AG29" i="9"/>
  <c r="H29" i="9" s="1"/>
  <c r="AH29" i="9"/>
  <c r="AI29" i="9"/>
  <c r="J29" i="9" s="1"/>
  <c r="AJ29" i="9"/>
  <c r="K29" i="9" s="1"/>
  <c r="AK29" i="9"/>
  <c r="L29" i="9" s="1"/>
  <c r="AL29" i="9"/>
  <c r="M29" i="9" s="1"/>
  <c r="AM29" i="9"/>
  <c r="N29" i="9" s="1"/>
  <c r="AN29" i="9"/>
  <c r="O29" i="9" s="1"/>
  <c r="AO29" i="9"/>
  <c r="P29" i="9" s="1"/>
  <c r="AP29" i="9"/>
  <c r="Q29" i="9" s="1"/>
  <c r="AQ29" i="9"/>
  <c r="R29" i="9" s="1"/>
  <c r="AR29" i="9"/>
  <c r="S29" i="9" s="1"/>
  <c r="AS29" i="9"/>
  <c r="T29" i="9" s="1"/>
  <c r="AT29" i="9"/>
  <c r="AU29" i="9"/>
  <c r="V29" i="9" s="1"/>
  <c r="AV29" i="9"/>
  <c r="W29" i="9" s="1"/>
  <c r="AW29" i="9"/>
  <c r="X29" i="9" s="1"/>
  <c r="Z8" i="9"/>
  <c r="AA8" i="9"/>
  <c r="AB8" i="9"/>
  <c r="AC8" i="9"/>
  <c r="AD8" i="9"/>
  <c r="AE8" i="9"/>
  <c r="AF8" i="9"/>
  <c r="AG8" i="9"/>
  <c r="H8" i="9" s="1"/>
  <c r="AH8" i="9"/>
  <c r="I8" i="9" s="1"/>
  <c r="AI8" i="9"/>
  <c r="J8" i="9" s="1"/>
  <c r="AJ8" i="9"/>
  <c r="K8" i="9" s="1"/>
  <c r="AK8" i="9"/>
  <c r="AL8" i="9"/>
  <c r="M8" i="9" s="1"/>
  <c r="AM8" i="9"/>
  <c r="N8" i="9" s="1"/>
  <c r="AN8" i="9"/>
  <c r="AO8" i="9"/>
  <c r="AP8" i="9"/>
  <c r="Q8" i="9" s="1"/>
  <c r="AQ8" i="9"/>
  <c r="R8" i="9" s="1"/>
  <c r="AR8" i="9"/>
  <c r="S8" i="9" s="1"/>
  <c r="AS8" i="9"/>
  <c r="AT8" i="9"/>
  <c r="U8" i="9" s="1"/>
  <c r="AU8" i="9"/>
  <c r="V8" i="9" s="1"/>
  <c r="AV8" i="9"/>
  <c r="W8" i="9" s="1"/>
  <c r="AW8" i="9"/>
  <c r="X8" i="9" s="1"/>
  <c r="Y8" i="9"/>
  <c r="T89" i="10"/>
  <c r="S89" i="10"/>
  <c r="R89" i="10"/>
  <c r="Q89" i="10"/>
  <c r="P89" i="10"/>
  <c r="O89" i="10"/>
  <c r="N89" i="10"/>
  <c r="M89" i="10"/>
  <c r="L89" i="10"/>
  <c r="T87" i="10"/>
  <c r="S87" i="10"/>
  <c r="R87" i="10"/>
  <c r="Q87" i="10"/>
  <c r="P87" i="10"/>
  <c r="O87" i="10"/>
  <c r="N87" i="10"/>
  <c r="M87" i="10"/>
  <c r="L87" i="10"/>
  <c r="T85" i="10"/>
  <c r="S85" i="10"/>
  <c r="R85" i="10"/>
  <c r="Q85" i="10"/>
  <c r="P85" i="10"/>
  <c r="O85" i="10"/>
  <c r="N85" i="10"/>
  <c r="M85" i="10"/>
  <c r="L85" i="10"/>
  <c r="N83" i="10"/>
  <c r="M83" i="10"/>
  <c r="L83" i="10"/>
  <c r="T81" i="10"/>
  <c r="S81" i="10"/>
  <c r="R81" i="10"/>
  <c r="Q81" i="10"/>
  <c r="P81" i="10"/>
  <c r="O81" i="10"/>
  <c r="N81" i="10"/>
  <c r="M81" i="10"/>
  <c r="L81" i="10"/>
  <c r="L79" i="10"/>
  <c r="M79" i="10"/>
  <c r="N79" i="10"/>
  <c r="O79" i="10"/>
  <c r="P79" i="10"/>
  <c r="Q79" i="10"/>
  <c r="R79" i="10"/>
  <c r="S79" i="10"/>
  <c r="T79" i="10"/>
  <c r="T71" i="10"/>
  <c r="S71" i="10"/>
  <c r="R71" i="10"/>
  <c r="Q71" i="10"/>
  <c r="P71" i="10"/>
  <c r="O71" i="10"/>
  <c r="N71" i="10"/>
  <c r="M71" i="10"/>
  <c r="L71" i="10"/>
  <c r="T69" i="10"/>
  <c r="S69" i="10"/>
  <c r="R69" i="10"/>
  <c r="Q69" i="10"/>
  <c r="P69" i="10"/>
  <c r="O69" i="10"/>
  <c r="N69" i="10"/>
  <c r="M69" i="10"/>
  <c r="L69" i="10"/>
  <c r="T67" i="10"/>
  <c r="S67" i="10"/>
  <c r="R67" i="10"/>
  <c r="Q67" i="10"/>
  <c r="P67" i="10"/>
  <c r="O67" i="10"/>
  <c r="N67" i="10"/>
  <c r="M67" i="10"/>
  <c r="L67" i="10"/>
  <c r="T65" i="10"/>
  <c r="S65" i="10"/>
  <c r="R65" i="10"/>
  <c r="Q65" i="10"/>
  <c r="P65" i="10"/>
  <c r="O65" i="10"/>
  <c r="N65" i="10"/>
  <c r="M65" i="10"/>
  <c r="L65" i="10"/>
  <c r="T63" i="10"/>
  <c r="S63" i="10"/>
  <c r="R63" i="10"/>
  <c r="Q63" i="10"/>
  <c r="P63" i="10"/>
  <c r="O63" i="10"/>
  <c r="N63" i="10"/>
  <c r="M63" i="10"/>
  <c r="L63" i="10"/>
  <c r="L61" i="10"/>
  <c r="M61" i="10"/>
  <c r="N61" i="10"/>
  <c r="O61" i="10"/>
  <c r="P61" i="10"/>
  <c r="Q61" i="10"/>
  <c r="R61" i="10"/>
  <c r="S61" i="10"/>
  <c r="T61" i="10"/>
  <c r="M46" i="10"/>
  <c r="L46" i="10"/>
  <c r="M44" i="10"/>
  <c r="L44" i="10"/>
  <c r="M42" i="10"/>
  <c r="L42" i="10"/>
  <c r="M29" i="10"/>
  <c r="L29" i="10"/>
  <c r="M27" i="10"/>
  <c r="L27" i="10"/>
  <c r="M25" i="10"/>
  <c r="L25" i="10"/>
  <c r="G645" i="7"/>
  <c r="F645" i="7"/>
  <c r="E645" i="7"/>
  <c r="D645" i="7"/>
  <c r="C645" i="7"/>
  <c r="F311" i="7"/>
  <c r="E311" i="7"/>
  <c r="D311" i="7"/>
  <c r="L60" i="7"/>
  <c r="K60" i="7"/>
  <c r="J60" i="7"/>
  <c r="L59" i="7"/>
  <c r="K59" i="7"/>
  <c r="J59" i="7"/>
  <c r="L58" i="7"/>
  <c r="K58" i="7"/>
  <c r="J58" i="7"/>
  <c r="L57" i="7"/>
  <c r="K57" i="7"/>
  <c r="J57" i="7"/>
  <c r="L56" i="7"/>
  <c r="K56" i="7"/>
  <c r="J56" i="7"/>
  <c r="L55" i="7"/>
  <c r="K55" i="7"/>
  <c r="J55" i="7"/>
  <c r="L54" i="7"/>
  <c r="K54" i="7"/>
  <c r="J54" i="7"/>
  <c r="L53" i="7"/>
  <c r="K53" i="7"/>
  <c r="J53" i="7"/>
  <c r="L52" i="7"/>
  <c r="K52" i="7"/>
  <c r="J52" i="7"/>
  <c r="L51" i="7"/>
  <c r="K51" i="7"/>
  <c r="J51" i="7"/>
  <c r="L50" i="7"/>
  <c r="K50" i="7"/>
  <c r="J50" i="7"/>
  <c r="L49" i="7"/>
  <c r="K49" i="7"/>
  <c r="J49" i="7"/>
  <c r="L48" i="7"/>
  <c r="K48" i="7"/>
  <c r="J48" i="7"/>
  <c r="L47" i="7"/>
  <c r="K47" i="7"/>
  <c r="J47" i="7"/>
  <c r="L46" i="7"/>
  <c r="K46" i="7"/>
  <c r="J46" i="7"/>
  <c r="L45" i="7"/>
  <c r="K45" i="7"/>
  <c r="J45" i="7"/>
  <c r="L44" i="7"/>
  <c r="K44" i="7"/>
  <c r="J44" i="7"/>
  <c r="L43" i="7"/>
  <c r="K43" i="7"/>
  <c r="J43" i="7"/>
  <c r="L42" i="7"/>
  <c r="K42" i="7"/>
  <c r="J42" i="7"/>
  <c r="L41" i="7"/>
  <c r="K41" i="7"/>
  <c r="J41" i="7"/>
  <c r="L40" i="7"/>
  <c r="K40" i="7"/>
  <c r="J40" i="7"/>
  <c r="J4" i="9" l="1"/>
  <c r="J5" i="9" s="1"/>
  <c r="I29" i="9"/>
  <c r="W4" i="9"/>
  <c r="W5" i="9" s="1"/>
  <c r="R4" i="9"/>
  <c r="R5" i="9" s="1"/>
  <c r="M4" i="9"/>
  <c r="M5" i="9" s="1"/>
  <c r="H4" i="9"/>
  <c r="H5" i="9" s="1"/>
  <c r="Q25" i="9"/>
  <c r="Q20" i="9"/>
  <c r="U16" i="9"/>
  <c r="P16" i="9"/>
  <c r="K16" i="9"/>
  <c r="U15" i="9"/>
  <c r="P15" i="9"/>
  <c r="K15" i="9"/>
  <c r="U14" i="9"/>
  <c r="U13" i="9"/>
  <c r="P13" i="9"/>
  <c r="K13" i="9"/>
  <c r="U12" i="9"/>
  <c r="P12" i="9"/>
  <c r="K12" i="9"/>
  <c r="U11" i="9"/>
  <c r="K11" i="9"/>
  <c r="K4" i="9" s="1"/>
  <c r="K5" i="9" s="1"/>
  <c r="U10" i="9"/>
  <c r="Q10" i="9"/>
  <c r="U9" i="9"/>
  <c r="U4" i="9" s="1"/>
  <c r="U5" i="9" s="1"/>
  <c r="P9" i="9"/>
  <c r="T8" i="9"/>
  <c r="T4" i="9" s="1"/>
  <c r="T5" i="9" s="1"/>
  <c r="O8" i="9"/>
  <c r="O4" i="9" s="1"/>
  <c r="O5" i="9" s="1"/>
  <c r="S28" i="9"/>
  <c r="N28" i="9"/>
  <c r="I28" i="9"/>
  <c r="N27" i="9"/>
  <c r="I27" i="9"/>
  <c r="X26" i="9"/>
  <c r="S26" i="9"/>
  <c r="N26" i="9"/>
  <c r="I26" i="9"/>
  <c r="X25" i="9"/>
  <c r="S25" i="9"/>
  <c r="N25" i="9"/>
  <c r="I25" i="9"/>
  <c r="X23" i="9"/>
  <c r="S23" i="9"/>
  <c r="N23" i="9"/>
  <c r="I23" i="9"/>
  <c r="X22" i="9"/>
  <c r="S22" i="9"/>
  <c r="N22" i="9"/>
  <c r="I22" i="9"/>
  <c r="S21" i="9"/>
  <c r="N21" i="9"/>
  <c r="I21" i="9"/>
  <c r="X20" i="9"/>
  <c r="S20" i="9"/>
  <c r="N20" i="9"/>
  <c r="I20" i="9"/>
  <c r="X18" i="9"/>
  <c r="S18" i="9"/>
  <c r="N18" i="9"/>
  <c r="I18" i="9"/>
  <c r="X17" i="9"/>
  <c r="S17" i="9"/>
  <c r="N17" i="9"/>
  <c r="I17" i="9"/>
  <c r="X16" i="9"/>
  <c r="S16" i="9"/>
  <c r="N16" i="9"/>
  <c r="I16" i="9"/>
  <c r="X15" i="9"/>
  <c r="X4" i="9" s="1"/>
  <c r="X5" i="9" s="1"/>
  <c r="S15" i="9"/>
  <c r="N15" i="9"/>
  <c r="I15" i="9"/>
  <c r="X13" i="9"/>
  <c r="S13" i="9"/>
  <c r="N13" i="9"/>
  <c r="I13" i="9"/>
  <c r="X12" i="9"/>
  <c r="S12" i="9"/>
  <c r="N12" i="9"/>
  <c r="I12" i="9"/>
  <c r="X11" i="9"/>
  <c r="S11" i="9"/>
  <c r="N11" i="9"/>
  <c r="I11" i="9"/>
  <c r="I4" i="9" s="1"/>
  <c r="I5" i="9" s="1"/>
  <c r="X10" i="9"/>
  <c r="S10" i="9"/>
  <c r="X9" i="9"/>
  <c r="S9" i="9"/>
  <c r="S4" i="9" s="1"/>
  <c r="S5" i="9" s="1"/>
  <c r="N9" i="9"/>
  <c r="N4" i="9" s="1"/>
  <c r="N5" i="9" s="1"/>
  <c r="I9" i="9"/>
  <c r="V25" i="9"/>
  <c r="L20" i="9"/>
  <c r="Q15" i="9"/>
  <c r="Q4" i="9" s="1"/>
  <c r="Q5" i="9" s="1"/>
  <c r="L15" i="9"/>
  <c r="L4" i="9" s="1"/>
  <c r="L5" i="9" s="1"/>
  <c r="L25" i="9"/>
  <c r="V20" i="9"/>
  <c r="V15" i="9"/>
  <c r="V10" i="9"/>
  <c r="V4" i="9" s="1"/>
  <c r="V5" i="9" s="1"/>
  <c r="P25" i="9"/>
  <c r="P4" i="9" s="1"/>
  <c r="P5" i="9" s="1"/>
  <c r="P20" i="9"/>
  <c r="P10" i="9"/>
</calcChain>
</file>

<file path=xl/sharedStrings.xml><?xml version="1.0" encoding="utf-8"?>
<sst xmlns="http://schemas.openxmlformats.org/spreadsheetml/2006/main" count="2091" uniqueCount="1781">
  <si>
    <t>건설 산업이란</t>
    <phoneticPr fontId="1" type="noConversion"/>
  </si>
  <si>
    <t>건설 산업의 특징</t>
    <phoneticPr fontId="1" type="noConversion"/>
  </si>
  <si>
    <t>1. 주문생산성</t>
    <phoneticPr fontId="1" type="noConversion"/>
  </si>
  <si>
    <t>건설업은 특정 주문자의 주문에 따라 행하여지는 것으로 기업 자체의 의사로서 생산하여 수요자에게 판매하는 제조업과는 성격상 차이가 있다.</t>
    <phoneticPr fontId="1" type="noConversion"/>
  </si>
  <si>
    <t>따라서 생산계획 수립이 어렵고 구조물, 시공생산물의 내용에 따라 공사비가 변하기 때문에 표준원가 설정이 어렵다.</t>
    <phoneticPr fontId="1" type="noConversion"/>
  </si>
  <si>
    <t>공사의 수익성은 가격 결정 과정에서의 경쟁절차를 거쳐 결정되므로 입찰경쟁력과 수주능력이 주요한 역할을 담당한다.</t>
    <phoneticPr fontId="1" type="noConversion"/>
  </si>
  <si>
    <t>2. 이동성과 옥외성</t>
    <phoneticPr fontId="1" type="noConversion"/>
  </si>
  <si>
    <t>일반 제조업과 같이 생산장소가 일정하지 않고 주문에 따라 생산장소가 이전한다.</t>
    <phoneticPr fontId="1" type="noConversion"/>
  </si>
  <si>
    <t>따라서 기계와 노동력의 지속적 이용이 어렵게 되어 경영의 집중관리가 곤란하다.</t>
    <phoneticPr fontId="1" type="noConversion"/>
  </si>
  <si>
    <t>또한 대부분의 작업이 옥외에서 이루어지므로 자연현상의 영향을 많이 받고 타 산업에 비해 재해사고가 많아서 재해보상비, 안전관리비 등의 부담이 가중된다.</t>
    <phoneticPr fontId="1" type="noConversion"/>
  </si>
  <si>
    <t>3. 생산의 하도급 의존성</t>
    <phoneticPr fontId="1" type="noConversion"/>
  </si>
  <si>
    <t>건설업은 기업 내에서 모든 생산수단을 항시 보유하고 있지 않아서 경영 외부에서 필요에 따라 하도급업자에게 의존하는 구조를 가지고 있다.</t>
    <phoneticPr fontId="1" type="noConversion"/>
  </si>
  <si>
    <t>대개 직능별 하도급업자에게 하도급을 주고 원도급인은 하도급 부분의 조립과 관리 능력을 기반으로 하여 기업활동만 담당하게 된다.</t>
    <phoneticPr fontId="1" type="noConversion"/>
  </si>
  <si>
    <t>그러나 하도급업자의 영세성, 과당경쟁으로 인한 품질 저하 등이 건설업 자체의 발전에 장애요소로 작용할 때가 많다.</t>
    <phoneticPr fontId="1" type="noConversion"/>
  </si>
  <si>
    <t>4. 생산의 장기성</t>
    <phoneticPr fontId="1" type="noConversion"/>
  </si>
  <si>
    <t>대개 공사기간이 장기여서 그동안 자재, 노임의 변동으로 공사원가에 큰 영향을 받게 된다.</t>
    <phoneticPr fontId="1" type="noConversion"/>
  </si>
  <si>
    <t>건설 산업의 분류</t>
    <phoneticPr fontId="1" type="noConversion"/>
  </si>
  <si>
    <t>건설 산업은 다양한 기준에 따라 분류될 수 있다.</t>
    <phoneticPr fontId="1" type="noConversion"/>
  </si>
  <si>
    <t>대표적인 기준으로 발주처에 따른 분류와 공정 종류에 따른 분류가 있다.</t>
    <phoneticPr fontId="1" type="noConversion"/>
  </si>
  <si>
    <t>공공 발주: 자치단체 및 공공기관이 발주하는 사업. 수익성이 낮지만 수익을 정산받지 못하는 위험에 대한 리스크가 낮다.</t>
    <phoneticPr fontId="1" type="noConversion"/>
  </si>
  <si>
    <t>민간 발주: 정산 받지 못할 수 있다는 리스크가 있지만 기대 수익률은 비교적 높은 편.</t>
    <phoneticPr fontId="1" type="noConversion"/>
  </si>
  <si>
    <t>발주처에 따른 분류</t>
    <phoneticPr fontId="1" type="noConversion"/>
  </si>
  <si>
    <t>공정 종류에 따른 분류</t>
    <phoneticPr fontId="1" type="noConversion"/>
  </si>
  <si>
    <t>주택: 단독주택, 아파트</t>
    <phoneticPr fontId="1" type="noConversion"/>
  </si>
  <si>
    <t>토목: 도로, 철도, 교량</t>
    <phoneticPr fontId="1" type="noConversion"/>
  </si>
  <si>
    <t>건축: 업무공간, 상업공간, 의료시설</t>
    <phoneticPr fontId="1" type="noConversion"/>
  </si>
  <si>
    <t>플랜트: 오일, 가스처리, 정유 및 석유 화학 시설</t>
    <phoneticPr fontId="1" type="noConversion"/>
  </si>
  <si>
    <t>토목 및 인프라 사업은 국내 건설사 매출의 약 30~40%를 차지하고 있어 규모가 큰 프로젝트가 많기에 공공 발주의 비중이 크다.</t>
    <phoneticPr fontId="1" type="noConversion"/>
  </si>
  <si>
    <t>건축 및 주택 사업은 국내 건설사 매출의 60~70%를 차지하고 있고 사업 방식에 따라 세분화할 수 있다.</t>
    <phoneticPr fontId="1" type="noConversion"/>
  </si>
  <si>
    <t>도급 사업: 시행사가 토지를 매입하고 건설사는 시행사와 계약을 통해 공사비를 받는 방식</t>
    <phoneticPr fontId="1" type="noConversion"/>
  </si>
  <si>
    <t>자체 사업: 건설업체가 직접 자금을 투입해서 토지를 매입하고 건설하여 분양하는 방식</t>
    <phoneticPr fontId="1" type="noConversion"/>
  </si>
  <si>
    <t>재개발: 조합이 토지를 소유하지만 재건축과 달리 지자체에서 구역을 지정하며 구역 내에 조합원 구성이 다양한 편. 건물을 비롯해 기반시설도 갈아 엎는 경우가 많으며 보통 공공 주도</t>
    <phoneticPr fontId="1" type="noConversion"/>
  </si>
  <si>
    <t>재건축: 조합이 토지를 소유하고 시공사는 시공권을 입찰 받아 사업을 진행하는 방식. 기반시설을 제외한 건물만 건설하며 주로 민간 주도</t>
    <phoneticPr fontId="1" type="noConversion"/>
  </si>
  <si>
    <t>건설 계약 방식</t>
    <phoneticPr fontId="1" type="noConversion"/>
  </si>
  <si>
    <t>건설업에서는 프로젝트의 성격, 규모, 리스크 분담에 따라 다른 종류의 계약 방식이 선택된다.</t>
    <phoneticPr fontId="1" type="noConversion"/>
  </si>
  <si>
    <t>1. 직영방식</t>
    <phoneticPr fontId="1" type="noConversion"/>
  </si>
  <si>
    <t>발주자가 직접 계획을 세우고 자재구입, 노무자 고용, 시공 기계 및 가설재를 마련하여 모든 공사를 자기 책임하에 시행하는 방식이다.</t>
    <phoneticPr fontId="1" type="noConversion"/>
  </si>
  <si>
    <t>장점: 발주 및 계약이 간편. 설계 변경 없이 임기응변 처리 가능. 발주자의 의견 반영 용이. 비영리를 목적으로 확실한 시공 가능</t>
    <phoneticPr fontId="1" type="noConversion"/>
  </si>
  <si>
    <t>단점: 전문 시공능력 부족으로 공기(공사기간) 연장으로 인한 공사비 증대 리스크</t>
    <phoneticPr fontId="1" type="noConversion"/>
  </si>
  <si>
    <t>2. 일식 도급</t>
    <phoneticPr fontId="1" type="noConversion"/>
  </si>
  <si>
    <t>계약 방식을 설명하기 전에 계약과 관련한 주체들의 명칭을 정리하고 가자.</t>
    <phoneticPr fontId="1" type="noConversion"/>
  </si>
  <si>
    <t>분양대행사: 분양 관련 실무 대행을 하는 회사. 분양 대행 수수료를 받아서 수익을 얻음.</t>
    <phoneticPr fontId="1" type="noConversion"/>
  </si>
  <si>
    <t>시행사: 실제로 부동산을 개발, 기획하는 사업 운영자. 사업의 기획 단계부터 전 과정을 총체적으로 진행하고 관리.</t>
    <phoneticPr fontId="1" type="noConversion"/>
  </si>
  <si>
    <t>시공사: 시행사로부터 수주, 위탁, 발주 받아 건축물을 설계, 토목 등 공사를 담당하는 건설사</t>
    <phoneticPr fontId="1" type="noConversion"/>
  </si>
  <si>
    <t>신탁사: 자금관리와 보증을 담당하는 회사. 계약자가 지불한 계약금, 중도금 등의 비용을 위탁받아 안전하게 관리.</t>
    <phoneticPr fontId="1" type="noConversion"/>
  </si>
  <si>
    <t>시공사는 건축을 마무리하는 것이 주된 업무로 건축 이외의 문제에 대해 법적 책임을 지지 않는다.</t>
    <phoneticPr fontId="1" type="noConversion"/>
  </si>
  <si>
    <t>시공사가 부도가 나면 시행사는 다른 시공사를 선정해 공사를 계속 진행할 수 있다.</t>
    <phoneticPr fontId="1" type="noConversion"/>
  </si>
  <si>
    <t>감리사: 주택 공사 시공 과정에서 문제가 없는지 감시하는 회사. 설계도와 기타 관계 서류대로 시공이 되었는지 감독.</t>
    <phoneticPr fontId="1" type="noConversion"/>
  </si>
  <si>
    <t>하나의 공사 전부를 건설업체에 맡겨 일괄 도급하는 방식이다.</t>
    <phoneticPr fontId="1" type="noConversion"/>
  </si>
  <si>
    <t>장점: 계약과 감독이 수월. 확정적인 공사비로 책임한계가 명확하여 공사비 전달</t>
    <phoneticPr fontId="1" type="noConversion"/>
  </si>
  <si>
    <t>단점: 발주자의 의견이 잘 반영되지 못함. 재하청을 주는 경우가 많기 때문에 노무자 지불금이 적어져 품질 저하의 우려.</t>
    <phoneticPr fontId="1" type="noConversion"/>
  </si>
  <si>
    <t>3. 분할 도급</t>
    <phoneticPr fontId="1" type="noConversion"/>
  </si>
  <si>
    <t>공사를 여러 유형으로 세분하여 각기 따로 전문 도급업자를 선정, 도급계약을 맺는 방식.</t>
    <phoneticPr fontId="1" type="noConversion"/>
  </si>
  <si>
    <t>장점: 발주자와 시공자와의 의사소통이 원활하여 우량 시공이 기대.</t>
    <phoneticPr fontId="1" type="noConversion"/>
  </si>
  <si>
    <t>예시: 군사 지역 내 기밀을 요하는 공사, 난공사, 설계 변경이 빈번한 공사, 견적이 어려운 공사 등</t>
    <phoneticPr fontId="1" type="noConversion"/>
  </si>
  <si>
    <t>예시: 대규모 공사에서 구역별로 구분하여 공구별 분할 도급을 하는 형태</t>
    <phoneticPr fontId="1" type="noConversion"/>
  </si>
  <si>
    <t>4. 공동 도급</t>
    <phoneticPr fontId="1" type="noConversion"/>
  </si>
  <si>
    <t>대규모 프로젝트에 2개 이상의 건설사가 임시로 결합, 조직, 공동출자 등을 통해 연대 책임 하에 공사를 수급하여 공사를 수행하는 방식</t>
    <phoneticPr fontId="1" type="noConversion"/>
  </si>
  <si>
    <t>5. 정액 도급</t>
    <phoneticPr fontId="1" type="noConversion"/>
  </si>
  <si>
    <t>공사비 총액을 확정하여 계약하는 제도</t>
    <phoneticPr fontId="1" type="noConversion"/>
  </si>
  <si>
    <t>장점: 공사 관리 업무가 간편. 공사 계획의 수립이 명확</t>
    <phoneticPr fontId="1" type="noConversion"/>
  </si>
  <si>
    <t>단점: 하도급자는 공사 변경에 따른 도급액의 증감이 곤란하여 공사 금액 증대에 따른 과투입으로 손해를 겪는 리스크</t>
    <phoneticPr fontId="1" type="noConversion"/>
  </si>
  <si>
    <t>6. 단가 도급</t>
    <phoneticPr fontId="1" type="noConversion"/>
  </si>
  <si>
    <t>공사 금액을 구성하는 단위 공사 부분에 대한 단가만을 확정하고 공사가 완료되면 실시 수량의 확정에 따라 정산하는 방식</t>
    <phoneticPr fontId="1" type="noConversion"/>
  </si>
  <si>
    <t>장점: 공사의 신속한 착공과 설계 변경이 용이.</t>
    <phoneticPr fontId="1" type="noConversion"/>
  </si>
  <si>
    <t>단점: 자재, 노무비 등의 원가관리를 하지 않아 발주자의 공사비 증대로 이어지는 경우</t>
    <phoneticPr fontId="1" type="noConversion"/>
  </si>
  <si>
    <t>7. 실비정산 보수 가산식 도급</t>
    <phoneticPr fontId="1" type="noConversion"/>
  </si>
  <si>
    <t>직영방식과 도급방식을 합친 제도로 공사의 실비를 발주자와 시공사가 확인하여 정산하고 발주자는 미리 정한 보수율에 따라 시공사에게 보수를 지불하는 방식.</t>
    <phoneticPr fontId="1" type="noConversion"/>
  </si>
  <si>
    <t>총 공사비 산출이 어렵거나 설계도서가 미비할 때, 직영방식과 흡사하게 발주자의 의견이 반영되었으면 할 때 적용된다.</t>
    <phoneticPr fontId="1" type="noConversion"/>
  </si>
  <si>
    <t>건축주는 열쇠만 돌리면 쓸 수 있다는 뜻에서 나온 도급 방식.</t>
    <phoneticPr fontId="1" type="noConversion"/>
  </si>
  <si>
    <t>시공사가 대상 계획의 기획, 타당성 조사, 설계, 시공, 시운전, 인도, 조업, 유지관리까지 발주자가 필요로 하는 모든 것을 조달하여 인도하는 도급 방식.</t>
    <phoneticPr fontId="1" type="noConversion"/>
  </si>
  <si>
    <t>단점: 총공사비 파악이 어려움. 최저 낙찰제로 품질 저하의 우려.</t>
    <phoneticPr fontId="1" type="noConversion"/>
  </si>
  <si>
    <t>9. 성능 발주방식</t>
    <phoneticPr fontId="1" type="noConversion"/>
  </si>
  <si>
    <t>건축공사 발주 시 설계 도서를 쓰지 않고 건물의 성능을 표시하여 그 성능만을 실현하는 것을 계약내용으로 하는 방식.</t>
    <phoneticPr fontId="1" type="noConversion"/>
  </si>
  <si>
    <t>장점: 시공사의 창조적인 활동을 가능하게. 신기술, 신공법을 최대한 활용 가능.</t>
    <phoneticPr fontId="1" type="noConversion"/>
  </si>
  <si>
    <t>장점: 신용 및 융자 능력 증대, 위험 요소 분산, 기술의 확충, 시공의 확실성</t>
    <phoneticPr fontId="1" type="noConversion"/>
  </si>
  <si>
    <t>단점: 공사비의 증가, 이해관계 충돌로 인한 책임 회피</t>
    <phoneticPr fontId="1" type="noConversion"/>
  </si>
  <si>
    <t>x</t>
    <phoneticPr fontId="1" type="noConversion"/>
  </si>
  <si>
    <t>8. 턴키방식(일괄 수주 방식)</t>
    <phoneticPr fontId="1" type="noConversion"/>
  </si>
  <si>
    <t>10. 사업관리 방식(CM)</t>
    <phoneticPr fontId="1" type="noConversion"/>
  </si>
  <si>
    <t>전문가 집단에 의한 통합관리 기술을 건축주에게 서비스하는 건설 사업 관리 방식.</t>
    <phoneticPr fontId="1" type="noConversion"/>
  </si>
  <si>
    <t>장점: 설계자와 시공자의 통합 관리로 의사소통 개선, VE/단계적 발주로 원가 절감, 공기 단축 가능</t>
    <phoneticPr fontId="1" type="noConversion"/>
  </si>
  <si>
    <t>단점: 프로젝트의 성패가 CM의 능력에 좌우됨, 대리인형 CM인 경우 공사품질에 책임이 없어 문제 발생 시 책임소재 불명확</t>
    <phoneticPr fontId="1" type="noConversion"/>
  </si>
  <si>
    <t>11. 민간자유본 유치방식(S.O.C)</t>
    <phoneticPr fontId="1" type="noConversion"/>
  </si>
  <si>
    <t>BLT: 민간주도하에 건물 완공 후 발주처에게 소유권을 양도하고 발주처의 시설 임대료를 통하여 투자비가 회수되는 방식</t>
    <phoneticPr fontId="1" type="noConversion"/>
  </si>
  <si>
    <t>BOT: 사회간접시설을 민간부분이 주도하여 설계 기공한 후 일정기간 시설물을 운영하여 투자금액을 회수한 후 시설물과 운영권을 무상으로 공공부분에 이전하는 방식</t>
    <phoneticPr fontId="1" type="noConversion"/>
  </si>
  <si>
    <t>BTO: 사회간접시설을 민간부분이 주도하여 설계 기공한 후 발주처에 소유권을 미리 이전하고 약정기간 동안 운영하여 투자금액을 회수하는 방식</t>
    <phoneticPr fontId="1" type="noConversion"/>
  </si>
  <si>
    <t>BOO: 민간부분이 설계, 시공 후 그 시설물의 운영과 함께 소유권도 민간에 이전되는 방식</t>
    <phoneticPr fontId="1" type="noConversion"/>
  </si>
  <si>
    <t>파트너링: 발주자가 직접 설계와 시공에 참여하여 발주자, 설계, 시공자와 프로젝트 관련자들이 하나의 팀으로 조직하여 공사를 완성하는 방식</t>
    <phoneticPr fontId="1" type="noConversion"/>
  </si>
  <si>
    <t>1. 계약</t>
    <phoneticPr fontId="1" type="noConversion"/>
  </si>
  <si>
    <t>건축 시공 과정</t>
    <phoneticPr fontId="1" type="noConversion"/>
  </si>
  <si>
    <t>발주자 - 원도급자 - 하도급자 사이의 건축 시공을 위한 계약</t>
    <phoneticPr fontId="1" type="noConversion"/>
  </si>
  <si>
    <t>공사의 발주자는 공사를 위탁하기 위해 공고를 내고 낙찰받은 원도급자는 다시 하도급자와 계약하여 공사를 진행</t>
    <phoneticPr fontId="1" type="noConversion"/>
  </si>
  <si>
    <t>2. 철거 공사</t>
    <phoneticPr fontId="1" type="noConversion"/>
  </si>
  <si>
    <t>대지에 기존 건축물이나 시설이 있을 때 이를 해체하고 무너뜨려 없애는 공사</t>
    <phoneticPr fontId="1" type="noConversion"/>
  </si>
  <si>
    <t>철거는 지자체에 미리 신고해야 하며, 철거 후에는 멸실 신고를 한다.</t>
    <phoneticPr fontId="1" type="noConversion"/>
  </si>
  <si>
    <t>3. 측량</t>
    <phoneticPr fontId="1" type="noConversion"/>
  </si>
  <si>
    <t>대지의 경계를 측정 및 확정하는 것</t>
    <phoneticPr fontId="1" type="noConversion"/>
  </si>
  <si>
    <t>토지의 소유권과 밀접한 관련이 있으므로 분명히 해두어야 한다.</t>
    <phoneticPr fontId="1" type="noConversion"/>
  </si>
  <si>
    <t>철거 후에 실시하는 경계복원측량과 건축 시공 후에 실시하는 지적현황측량이 있다.</t>
    <phoneticPr fontId="1" type="noConversion"/>
  </si>
  <si>
    <t>4. 가설 공사</t>
    <phoneticPr fontId="1" type="noConversion"/>
  </si>
  <si>
    <t>건축 시공을 하는 동안 임시로 필요한 시설물을 만드는 공사</t>
    <phoneticPr fontId="1" type="noConversion"/>
  </si>
  <si>
    <t>비계, 동바리 등을 설치하는 것을 직접 가설공사, 가설 사무실이나 안전 교육장, 경비실, 공사구역 경계 및 펜스 등은 간접 가설 공사라고 한다.</t>
    <phoneticPr fontId="1" type="noConversion"/>
  </si>
  <si>
    <t>5. 토 공사</t>
    <phoneticPr fontId="1" type="noConversion"/>
  </si>
  <si>
    <t>안전한 공사를 위해 흙(땅)을 다지는 공사</t>
    <phoneticPr fontId="1" type="noConversion"/>
  </si>
  <si>
    <t>지반조사를 시행하여 연약한 지반은 개량해야 하며, 주변의 건물과 밀접한 토지의 경우는 안전한 공사를 위해 흙막이 공사를 실시해야 함</t>
    <phoneticPr fontId="1" type="noConversion"/>
  </si>
  <si>
    <t>6. 기초 공사</t>
    <phoneticPr fontId="1" type="noConversion"/>
  </si>
  <si>
    <t>건축물을 지탱할 수 있는 기반을 다지는 공사</t>
    <phoneticPr fontId="1" type="noConversion"/>
  </si>
  <si>
    <t>연약한 지반일 경우 견고한 지반까지 하중을 전달해주기 위해 말뚝 기초와 같은 깊은 기초로 시공</t>
    <phoneticPr fontId="1" type="noConversion"/>
  </si>
  <si>
    <t>지반이 견고하고 튼튼할 때는 독립 기초나 줄기초와 같은 얕은 기초로 시공</t>
    <phoneticPr fontId="1" type="noConversion"/>
  </si>
  <si>
    <t>7. 골조 공사</t>
    <phoneticPr fontId="1" type="noConversion"/>
  </si>
  <si>
    <t>건축물의 주된 뼈대를 세우는 공사</t>
    <phoneticPr fontId="1" type="noConversion"/>
  </si>
  <si>
    <t>현장 상황에 따라 RC구초(일반건물), 강구조 공사(중대형 건물), PC 공사(대형건물) 중 선택하여 시공</t>
    <phoneticPr fontId="1" type="noConversion"/>
  </si>
  <si>
    <t>8. 마감 공사</t>
    <phoneticPr fontId="1" type="noConversion"/>
  </si>
  <si>
    <t>건축물의 골조가 완성된 후 내부와 외부에 필요한 설비를 가설하고 치장하는 공사</t>
    <phoneticPr fontId="1" type="noConversion"/>
  </si>
  <si>
    <t>대부분 눈에 보이는 공사로 자재나 공사의 퀄리티에 따라 만족감을 크게 높여줄 수 있어 중요</t>
    <phoneticPr fontId="1" type="noConversion"/>
  </si>
  <si>
    <t>조적 공사, 타일 공사, 미장 공사, 방수 공사, 도장 공사, 창호 공사, 지붕 공사, 홈통 공사, 인테리어 공사 등</t>
    <phoneticPr fontId="1" type="noConversion"/>
  </si>
  <si>
    <t>분양의 과정</t>
    <phoneticPr fontId="1" type="noConversion"/>
  </si>
  <si>
    <t>분양에는 크게 선분양제도와 후분양제도가 있다.</t>
    <phoneticPr fontId="1" type="noConversion"/>
  </si>
  <si>
    <t>우리나라의 경우 대부분의 주거용 부동산이 선분양제도가 시행되고 있고, 상업용 부동산이 후분양제도를 실시하고 있다.</t>
    <phoneticPr fontId="1" type="noConversion"/>
  </si>
  <si>
    <t>선분양제도</t>
    <phoneticPr fontId="1" type="noConversion"/>
  </si>
  <si>
    <t>선분양사업들은 공통적으로 PF 규모가 크고 건설사들이 자금조달을 자체적으로나 리츠 등을 통해 조달하기 어려운 사업들이다.</t>
    <phoneticPr fontId="1" type="noConversion"/>
  </si>
  <si>
    <t>건설사들이 자체 자본으로 짓기 어려우니 선분양으로 예비 입주자들에게 돈을 받아서 짓는 것이다.</t>
    <phoneticPr fontId="1" type="noConversion"/>
  </si>
  <si>
    <t>선분양제도에서는 아파트 입주를 원하는 사람들이 청약을 신청하고 당첨된 사람들이 분양을 받게 된다.</t>
    <phoneticPr fontId="1" type="noConversion"/>
  </si>
  <si>
    <t>계약금은 일반적으로 분양 가격의 10% 정도이고 경우에 따라 5~20% 사이에서 결정된다.</t>
    <phoneticPr fontId="1" type="noConversion"/>
  </si>
  <si>
    <t>이 단계에서는 분양이 완료되지 않은 상태로 예비 입주자가 아파트를 담보로 계약금을 은행에서 대출 받을 수 없다.</t>
    <phoneticPr fontId="1" type="noConversion"/>
  </si>
  <si>
    <t>계약금을 계약일과 계약일 이후 얼마의 기간 동안 나눠서 내는 경우도 있고 한 번에 내는 경우도 있다.</t>
    <phoneticPr fontId="1" type="noConversion"/>
  </si>
  <si>
    <t>이후 중도금을 납부하게 되는데 중도금은 보통 분양가에 60~70% 정도로, 아파트의 공사 기간에 따라 4회에서 6회 가량 나누어 일정기간마다 한 번씩 납입한다.</t>
    <phoneticPr fontId="1" type="noConversion"/>
  </si>
  <si>
    <t>대출을 받는 경우 중도금납부일에 계약자의 통장을 거치지 않고 은행에서 건설사로 직접 중도금이 송금된다.</t>
    <phoneticPr fontId="1" type="noConversion"/>
  </si>
  <si>
    <t>중도금 납부의 경우 한국주택금융공사나 주택도시보증공사에서 중도금대출을 받을 수 있다.</t>
    <phoneticPr fontId="1" type="noConversion"/>
  </si>
  <si>
    <t>보증한도와 보증대상에 대해서는 집값 상승으로 인한 투기 방지, 미분양 상황, 그리고 금리 인상에 따라서 조건이 달라질 수 있다.</t>
    <phoneticPr fontId="1" type="noConversion"/>
  </si>
  <si>
    <t>아파트가 완공 되어 입주 시점이 되면 아직 납부되지 않은 잠금을 납부해야 한다.</t>
    <phoneticPr fontId="1" type="noConversion"/>
  </si>
  <si>
    <t>후분양제도</t>
    <phoneticPr fontId="1" type="noConversion"/>
  </si>
  <si>
    <t xml:space="preserve">건물의 공정률이 90% 이상 진행된 상태에서 부동산 물량을 공급하고, 입주시키는 제도이다. </t>
    <phoneticPr fontId="1" type="noConversion"/>
  </si>
  <si>
    <t>선분양과 달리 사업 초기에 계약금과 중도금이 들어오지 않기 때문에 모든 비용을 자체적으로 혹은 PF로 충당해야 한다.</t>
    <phoneticPr fontId="1" type="noConversion"/>
  </si>
  <si>
    <t>선분양은 PF에 토지비, 초기 사업비 정도만 포함되지만 후분양은 공사비까지 대부분 포함되기 때문에 PF의 규모가 더 크다.</t>
    <phoneticPr fontId="1" type="noConversion"/>
  </si>
  <si>
    <t>사업 초기 자금 부담과 이자 지출이 커지기 때문에 공급자들은 후분양보다 선분양을 선호하게 된다.</t>
    <phoneticPr fontId="1" type="noConversion"/>
  </si>
  <si>
    <t>소비자 입장에서는 완성된 건물을 보고 구매할 수 있다는 장점이 있지만 투자 목적의 경우 부동산 가격이 오르면 선분양이 더 유리하기도 하다.</t>
    <phoneticPr fontId="1" type="noConversion"/>
  </si>
  <si>
    <t>미국, 일본, 유럽연합 등은 일찍이 부동산 펀드나 리츠, 채권시장이 발달해 있어서 주거용 부동산에 후분양제도가 정착할 수 있었다.</t>
    <phoneticPr fontId="1" type="noConversion"/>
  </si>
  <si>
    <t>한국은 건설사들이 주식시장 상장도 쉽지 않고 신용등급도 좋게 나오지 못해 후분양제도가 크게 확산되지 못했다.</t>
    <phoneticPr fontId="1" type="noConversion"/>
  </si>
  <si>
    <t>건설사</t>
    <phoneticPr fontId="1" type="noConversion"/>
  </si>
  <si>
    <t>국내 건설사들은 발급 받은 면허의 종류에 따라 크게 종합건설업과 전문건설업으로 나뉜다.</t>
    <phoneticPr fontId="1" type="noConversion"/>
  </si>
  <si>
    <t>종합건설업의 종합공사란 종합적인 계획 관리 및 조성을 하면서 시설물을 시공하는 공사를 말한다.</t>
    <phoneticPr fontId="1" type="noConversion"/>
  </si>
  <si>
    <t>하위 업종으로 토목건축공사업, 토목공사업, 건축공사업, 조경공사업, 산업환경설비공사업 총 5개 업종이 있다.</t>
    <phoneticPr fontId="1" type="noConversion"/>
  </si>
  <si>
    <t>전문건설업의 전문공사란 시설물의 일부 또는 전문분야에 관한 건설공사를 말한다.</t>
    <phoneticPr fontId="1" type="noConversion"/>
  </si>
  <si>
    <t>하위 업종으로 실내건축공사업, 토공사업, 미장방수조적공사업, 석공사업, 도장공사업 등등 25개 업종이 있다.</t>
    <phoneticPr fontId="1" type="noConversion"/>
  </si>
  <si>
    <t>이외에도 도급순위와 브랜드평판지수에 따라 건설사들을 분류할 수 있다.</t>
    <phoneticPr fontId="1" type="noConversion"/>
  </si>
  <si>
    <t>시공능력평가액이란 각 업체가 1건 공사를 수행할 수 있는 능력을 금액으로 환산한 것이다.</t>
    <phoneticPr fontId="1" type="noConversion"/>
  </si>
  <si>
    <t>국토교통부장관이 발주자가 적정한 건설사업자를 선정할 수 잇또록 각 건설업체의 공사실적, 경영상태, 기술능력, 신인도를 기초로 시공능력을 평가하여 매년 7월 31일까지 공시한다.</t>
    <phoneticPr fontId="1" type="noConversion"/>
  </si>
  <si>
    <t>*시공능력평가액 = 실적평가액 + 경영평가액 + 기술능력 평가액 + 신인도 평가액</t>
    <phoneticPr fontId="1" type="noConversion"/>
  </si>
  <si>
    <t>시공능력평가액 순위는 다른 말로 도급 순위라고 부르고 이에 따라 건설업체의 등급을 나눈다.</t>
    <phoneticPr fontId="1" type="noConversion"/>
  </si>
  <si>
    <t>시공능력평가액 기준으로 종합건설업체는 총 7등급으로 구분된다.</t>
    <phoneticPr fontId="1" type="noConversion"/>
  </si>
  <si>
    <t>https://www.worker.co.kr/link/2002R100.asp</t>
    <phoneticPr fontId="1" type="noConversion"/>
  </si>
  <si>
    <t>위 사이트에서 도급 순위 100위까지의 기업을 확인할 수 있고 전체 순위 보기를 하면 약 1400개의 건설사들의 도급 순위를 확인할 수 있다.</t>
    <phoneticPr fontId="1" type="noConversion"/>
  </si>
  <si>
    <t>상장되어 있는 건설사들은 도급순위가 100위권 안쪽이므로 1등급 혹은 2등급이다.</t>
    <phoneticPr fontId="1" type="noConversion"/>
  </si>
  <si>
    <t>시공능력평가액 순위 (도급순위)</t>
    <phoneticPr fontId="1" type="noConversion"/>
  </si>
  <si>
    <t>브랜드평판지수</t>
    <phoneticPr fontId="1" type="noConversion"/>
  </si>
  <si>
    <t>브랜드평판지수란 한국기업평판연구소에서 브랜드 빅데이터를 추출하고 소비자 행동분석을 하여 참여가치, 소통가치, 미디어가치, 커뮤니티가치, 소셜가치로 분류하고 긍부정 비율 가중치를 두어 나온 지표다.</t>
    <phoneticPr fontId="1" type="noConversion"/>
  </si>
  <si>
    <t>사업부문에 따라서도 건설사를 분류할 수 있지만 여러 사업부문을 동시에 영위하는 건설사가 많아서 분류가 애매하다.</t>
    <phoneticPr fontId="1" type="noConversion"/>
  </si>
  <si>
    <t>건자재</t>
    <phoneticPr fontId="1" type="noConversion"/>
  </si>
  <si>
    <t>PHC 파일(콘크리트 파일)</t>
    <phoneticPr fontId="1" type="noConversion"/>
  </si>
  <si>
    <t>PHC 파일은 Pretensioned Spun Hight Strength Concrete Piles의 약자이다.</t>
    <phoneticPr fontId="1" type="noConversion"/>
  </si>
  <si>
    <t>콘크리트에 압축강도 78.5MPa 이상의 프리텐션을 주어 콘크리트의 휨과 인장력에 약한 부분을 보완한 고강도 콘크리트 말뚝이다.</t>
    <phoneticPr fontId="1" type="noConversion"/>
  </si>
  <si>
    <t>PHC 파일은 대규모 건축 및 토목공사에 흔히 사용되며, 최근 건축물이 중량화, 대형화, 고층화되고 연약 지반에 구조물을 시공해야 하는 사례가 늘어나면서 수요가 지속적으로 증가하는 추세다.</t>
    <phoneticPr fontId="1" type="noConversion"/>
  </si>
  <si>
    <t>삼일씨엔에스</t>
    <phoneticPr fontId="1" type="noConversion"/>
  </si>
  <si>
    <t>동양파일</t>
    <phoneticPr fontId="1" type="noConversion"/>
  </si>
  <si>
    <t>건설 업황에 따라 제품 가격이 쉽게 꺾이므로 가격 협상력이 없어 보인다.</t>
    <phoneticPr fontId="1" type="noConversion"/>
  </si>
  <si>
    <t>시멘트</t>
    <phoneticPr fontId="1" type="noConversion"/>
  </si>
  <si>
    <t>시멘트는 공사가 시작하고 6개월~1년 뒤에 골조를 만드는데 사용된다.</t>
    <phoneticPr fontId="1" type="noConversion"/>
  </si>
  <si>
    <t>공사마다 쓰이는 시멘트의 종류가 다른데 크게 포틀랜드 시멘트와 슬래그 시멘트가 쓰인다.</t>
    <phoneticPr fontId="1" type="noConversion"/>
  </si>
  <si>
    <t>포틀랜드 시멘트는 가장 기본적인 종류의 시멘트, 슬래그 시멘트는 포틀랜드 시멘트에 철의 부산물로 나오는 고로 슬래그를 혼합한 시멘트다.</t>
    <phoneticPr fontId="1" type="noConversion"/>
  </si>
  <si>
    <t xml:space="preserve">슬래그 시멘트가 화학적 침식에 저항성이 더 높으며 항만, 하수공사, 댐 공사 등에 쓰인다. </t>
    <phoneticPr fontId="1" type="noConversion"/>
  </si>
  <si>
    <t>앞의 공사들을 제외한 대부분의 공사에 쓰이는 시멘트는 포틀랜드 시멘트다.</t>
    <phoneticPr fontId="1" type="noConversion"/>
  </si>
  <si>
    <t>시멘트는 물류비가 비싸서 수출입이 활발하지 않다.</t>
    <phoneticPr fontId="1" type="noConversion"/>
  </si>
  <si>
    <t>대규모 투자 비용이 필요한 대형장치산업으로 진입장벽이 높고 신규업체 진입도 힘든 대신 기존 플레이어들도 설비 증설이 어렵다.</t>
    <phoneticPr fontId="1" type="noConversion"/>
  </si>
  <si>
    <t>건설경기가 좋을 때 실적이 좋아지며 주가가 오르는 특징이 있다.</t>
    <phoneticPr fontId="1" type="noConversion"/>
  </si>
  <si>
    <t>기존에는 유연탄이 주 원재료였지만 친환경 트렌드와 함께 폐플라스틱이나 폐타이어 등의 순환연료를 채택하려는 움직임이 생기고 있다.</t>
    <phoneticPr fontId="1" type="noConversion"/>
  </si>
  <si>
    <t>순환연료 사용을 통해 시멘트사는 폐기물 처리 수수료를 받을 수 있고 향후 탄소배출권을 매각하며 수익을 창출할 수 있다.</t>
    <phoneticPr fontId="1" type="noConversion"/>
  </si>
  <si>
    <t>또한 비용 예측이 어려운 유연탄을 순환자원으로 대체하면 비용 예측 측면에서 효율적이다.</t>
    <phoneticPr fontId="1" type="noConversion"/>
  </si>
  <si>
    <t>레미콘</t>
    <phoneticPr fontId="1" type="noConversion"/>
  </si>
  <si>
    <t>레미콘은 Ready-Mixed-Concrete의 약자이다.</t>
    <phoneticPr fontId="1" type="noConversion"/>
  </si>
  <si>
    <t>레미콘을 수송하는 차를 믹서트럭이라고 부르는데 그냥 레미콘이라고도 부른다.</t>
    <phoneticPr fontId="1" type="noConversion"/>
  </si>
  <si>
    <t>믹서 트럭 뒤에 기울어진 통을 믹서라고 부르는데 믹서과 회전하며 레미콘이 굳지 않게 현장으로 운송된다.</t>
    <phoneticPr fontId="1" type="noConversion"/>
  </si>
  <si>
    <t>하지만 아무리 믹서트럭이 믹서를 회전시켜도 한시간 반이면 레미콘은 못 쓰게 다 굳어버린다</t>
    <phoneticPr fontId="1" type="noConversion"/>
  </si>
  <si>
    <t>공사현장에 도착해도 레미콘을 붓기까지 대기 시간이 있으므로 레미콘 공장과 현장은 가까워야 한다.</t>
    <phoneticPr fontId="1" type="noConversion"/>
  </si>
  <si>
    <t>이러한 특징 때문에 레미콘 회사는 한정된 지역 내에서만 사업을 영위할 수 있다.</t>
    <phoneticPr fontId="1" type="noConversion"/>
  </si>
  <si>
    <t>따라서 레미콘사끼리는 서로 큰 경쟁을 하지 않는다.</t>
    <phoneticPr fontId="1" type="noConversion"/>
  </si>
  <si>
    <t>지방에는 곳곳에 레미콘 공장들이 깔려 있지만 서울에는 그렇지 않다.</t>
    <phoneticPr fontId="1" type="noConversion"/>
  </si>
  <si>
    <t>삼표 레미콘 성수 공장에서 서울 전체 레미콘의 40% 정도를 공급했는데 2022년에 이 공장이 폐쇄되었다.</t>
    <phoneticPr fontId="1" type="noConversion"/>
  </si>
  <si>
    <t>성수는 강북과 강남 사이에 적절하게 위치해 있어서 교통이 불편한 서울에서 레미콘을 운송하기 좋았는데 이러한 레미콘 공급이 끊긴 것이다.</t>
    <phoneticPr fontId="1" type="noConversion"/>
  </si>
  <si>
    <t>그래서 건설사들은 레미콘을 현장에서 바로 제조하거나 응결지연제를 쓴다.</t>
    <phoneticPr fontId="1" type="noConversion"/>
  </si>
  <si>
    <t>현대건설은 반포주공에 재건축하는 아파트를 임시 레미콘 제조 공장을 만들어 사용한다고 한다.</t>
    <phoneticPr fontId="1" type="noConversion"/>
  </si>
  <si>
    <t>300억 정도의 비용이 들었는데 대규모 건설 공사라 이 비용이 감당 가능하지 규모가 작은 시공에서는 힘들다.</t>
    <phoneticPr fontId="1" type="noConversion"/>
  </si>
  <si>
    <t>응결지연제를 쓰는 경우는 가격이 비싸고 굳는 시간이 많이 걸려 비용과 공사기간이 늘어날 수도 있다.</t>
    <phoneticPr fontId="1" type="noConversion"/>
  </si>
  <si>
    <t>유진기업</t>
    <phoneticPr fontId="1" type="noConversion"/>
  </si>
  <si>
    <t>성수 공장의 폐쇄로 서울 레미콘은 쇼티지가 난 상태로 보인다.</t>
    <phoneticPr fontId="1" type="noConversion"/>
  </si>
  <si>
    <t>타 건자재는 건설 업황이 꺾임에 따라 판가가 같이 꺾였는데 레미콘 가격은 오르고 있기 때문이다.</t>
    <phoneticPr fontId="1" type="noConversion"/>
  </si>
  <si>
    <t>동양</t>
    <phoneticPr fontId="1" type="noConversion"/>
  </si>
  <si>
    <t>거푸집</t>
    <phoneticPr fontId="1" type="noConversion"/>
  </si>
  <si>
    <t>거푸집은 콘크리트 구조물을 일정한 형태나 크기로 만들기 위하여 굳지 않은 콘크리트를 부어 넣어 원하는 강도에 도달할 때까지 양생 및 지지하는 가설 구조물이다.</t>
    <phoneticPr fontId="1" type="noConversion"/>
  </si>
  <si>
    <t>설계에 맞게 소정의 형태 및 치수를 고려해서 제작되며 공사의 상황에 따라 경질섬유판, 합성수지, 알루미늄 패널, 강판 등을 사용한다.</t>
    <phoneticPr fontId="1" type="noConversion"/>
  </si>
  <si>
    <t>거푸집을 틀로 하여 콘크리트를 부어 넣고 4주 정도 후에 거푸집을 제거하면 콘크리트가 굳어 건물이 완성된다.(지붕이나 옥상은 2주 후 제거)</t>
    <phoneticPr fontId="1" type="noConversion"/>
  </si>
  <si>
    <t>목조 거푸집</t>
    <phoneticPr fontId="1" type="noConversion"/>
  </si>
  <si>
    <t>나무를 이용해 친환경적이고 만들고자 하는 틀을 손쉽게 만들 수 있다.</t>
    <phoneticPr fontId="1" type="noConversion"/>
  </si>
  <si>
    <t>최근에는 콘크리트를 이용한 구조물에 맞게 합판과 각재 등과 결합해 사용한다.</t>
    <phoneticPr fontId="1" type="noConversion"/>
  </si>
  <si>
    <t>유로폼 거푸집</t>
    <phoneticPr fontId="1" type="noConversion"/>
  </si>
  <si>
    <t>유로폼은 일정 규격(4x8, 3x6)으로 생산되는 재료로 합판의 뒷면틀에 붙인 거푸집 패널이다.</t>
    <phoneticPr fontId="1" type="noConversion"/>
  </si>
  <si>
    <t>최근에는 코팅합판, 특수경량강으로 만들어 박리제를 바를 필요가 없으며 조립과 사용이 편리하다.</t>
    <phoneticPr fontId="1" type="noConversion"/>
  </si>
  <si>
    <t>합판의 교환이 가능해서 반복해서 사용할 수 있는 것이 특징이며 대부분의 건축현자엥서 널리 쓰인다.</t>
    <phoneticPr fontId="1" type="noConversion"/>
  </si>
  <si>
    <t>갱폼 거푸집</t>
    <phoneticPr fontId="1" type="noConversion"/>
  </si>
  <si>
    <t>갱폼은 아파트 및 빌딩공사에서 부재의 조립, 분해를 반복하지 않고 한번에 설치하고 해체할 수 있는 거푸집이다.</t>
    <phoneticPr fontId="1" type="noConversion"/>
  </si>
  <si>
    <t>아파트와 같은 상, 하부가 동일한 단면 구조물에서 사용한다.</t>
    <phoneticPr fontId="1" type="noConversion"/>
  </si>
  <si>
    <t>와플폼 거푸집</t>
    <phoneticPr fontId="1" type="noConversion"/>
  </si>
  <si>
    <t>거푸집의 모양이 격자로 이뤄져 있어 작은 보가 없이 큰 공간을 확보하기 위한 무량판 구조에 사용되는 직교 구조로 된 기성 거푸집이다.</t>
    <phoneticPr fontId="1" type="noConversion"/>
  </si>
  <si>
    <t>주로 합성수지나 철판을 이용해 만들어진다.</t>
    <phoneticPr fontId="1" type="noConversion"/>
  </si>
  <si>
    <t>철제 거푸집</t>
    <phoneticPr fontId="1" type="noConversion"/>
  </si>
  <si>
    <t>철을 이용해 거푸집을 만들기에 무겁다.</t>
    <phoneticPr fontId="1" type="noConversion"/>
  </si>
  <si>
    <t>초기비용도 높지만 마감면이 매끈하고 강도가 뛰어나 여러 번 사용 가능하다.</t>
    <phoneticPr fontId="1" type="noConversion"/>
  </si>
  <si>
    <t>알루미늄 거푸집</t>
    <phoneticPr fontId="1" type="noConversion"/>
  </si>
  <si>
    <t>알루미늄으로 만들어진 거푸집이며 알폼이라고 부르기도 한다.</t>
    <phoneticPr fontId="1" type="noConversion"/>
  </si>
  <si>
    <t>굉장히 가볍고 내구성도 높다.</t>
    <phoneticPr fontId="1" type="noConversion"/>
  </si>
  <si>
    <t>콘크리트의 알칼리성 성분이 침투하지 않도록 되어 있다.</t>
    <phoneticPr fontId="1" type="noConversion"/>
  </si>
  <si>
    <t>터널폼 거푸집은 벽과 바닥의 콘크리트 타설을 한번에 가능하기 위해 벽체용 거푸집과 슬래브 거푸집을 일체로 제작한 것이다.</t>
    <phoneticPr fontId="1" type="noConversion"/>
  </si>
  <si>
    <t>트위쉘 방식은 두 개의 단위로 분리되어 운반이 편리하고 설치와 해체가 용이하며 경간이 조정가능하다.</t>
    <phoneticPr fontId="1" type="noConversion"/>
  </si>
  <si>
    <t>모노쉘 방식은 하나로 이루어져 모듈식으로 시공하고 설치가 용이하지만 수평/수직 조정이 어렵다.</t>
    <phoneticPr fontId="1" type="noConversion"/>
  </si>
  <si>
    <t>테이블폼 거푸집</t>
    <phoneticPr fontId="1" type="noConversion"/>
  </si>
  <si>
    <t xml:space="preserve">터널폼 거푸집 </t>
    <phoneticPr fontId="1" type="noConversion"/>
  </si>
  <si>
    <t>바닥판에 장선과 멍에를 일체화해 수평, 수직으로 이동해 조립하도록 고안한 대형 시스템 방식의 거푸집이다.</t>
    <phoneticPr fontId="1" type="noConversion"/>
  </si>
  <si>
    <t>바닥 거푸집의 설치, 해체, 인양 및 재설치 과정을 기계를 이용해 시공하기 때문에 인건비를 낮출 수 있다.</t>
    <phoneticPr fontId="1" type="noConversion"/>
  </si>
  <si>
    <t>테이블 폼은 고층 건축 공사에서 주로 적용해 사용한다.</t>
    <phoneticPr fontId="1" type="noConversion"/>
  </si>
  <si>
    <t>삼목에스폼</t>
    <phoneticPr fontId="1" type="noConversion"/>
  </si>
  <si>
    <t>금강공업</t>
    <phoneticPr fontId="1" type="noConversion"/>
  </si>
  <si>
    <t>창호</t>
    <phoneticPr fontId="1" type="noConversion"/>
  </si>
  <si>
    <t>창호란 창틀과 창문에 이용되는 건축자재를 가리키는 말이다. 섀시나 샷시라고도 부른다.</t>
    <phoneticPr fontId="1" type="noConversion"/>
  </si>
  <si>
    <t>기존에는 실내는 목재, 실외는 철재 소재가 주로 사용되었다.</t>
    <phoneticPr fontId="1" type="noConversion"/>
  </si>
  <si>
    <t>목재는 강도가 약해 오래되면 비틀림이 발생하고 습기에 약해 쉽게 썩는 등의 내구성 문제가 있었다.</t>
    <phoneticPr fontId="1" type="noConversion"/>
  </si>
  <si>
    <t>철재는 녹이 스는 문제가 있었으며 방음이 잘 이루어지지 않는 치명적인 약점이 있었다.</t>
    <phoneticPr fontId="1" type="noConversion"/>
  </si>
  <si>
    <t>1960년대 들어서 가볍고 부식이 없으며 가공이 쉽고 내구성과 소음으로부터 방음이 우수한 알루미늄 샷시가 대한민국에 도입되었다.</t>
    <phoneticPr fontId="1" type="noConversion"/>
  </si>
  <si>
    <t>알루미늄은 단열 성능이 좋지 않아 1980년대 이후로 단열 성능이 좋은 PVC 재질이 들어간 플라스틱이 들어간 합성수지 소재의 자재를 많이 사용한다.</t>
    <phoneticPr fontId="1" type="noConversion"/>
  </si>
  <si>
    <t>**건자재 기업들의 경우 여러 가지 사업을 영위하고 있는 경우도 있어 주요 사업이 건자재가 아닌 기업은 보고서에서 제외하였습니다.**</t>
    <phoneticPr fontId="1" type="noConversion"/>
  </si>
  <si>
    <t>케이씨씨글라스</t>
    <phoneticPr fontId="1" type="noConversion"/>
  </si>
  <si>
    <t>마감/가구공사 쪽은 본 보고서에서 다루지 않는다.</t>
    <phoneticPr fontId="1" type="noConversion"/>
  </si>
  <si>
    <t>벽산</t>
    <phoneticPr fontId="1" type="noConversion"/>
  </si>
  <si>
    <t>바닥재는 건물 바닥에 들어가는 자재들을 의미한다.</t>
    <phoneticPr fontId="1" type="noConversion"/>
  </si>
  <si>
    <t>석고보드는 석고와 섬유 물질로 만들어진 판 모양의 자재로 벽이나 천장을 만들 때 쓰이는 자재다.</t>
    <phoneticPr fontId="1" type="noConversion"/>
  </si>
  <si>
    <t>&lt;석고보드 종류&gt;</t>
    <phoneticPr fontId="1" type="noConversion"/>
  </si>
  <si>
    <t>&lt;바닥 자재 종류&gt;</t>
    <phoneticPr fontId="1" type="noConversion"/>
  </si>
  <si>
    <t>MDF는 Medium-Density Fiberboard(중밀도 섬유판)의 약자로 나무를 고운 입자로 갈아 접착제와 섞은 후 이를 압착하여 만든 목재 합판이다.</t>
    <phoneticPr fontId="1" type="noConversion"/>
  </si>
  <si>
    <t>바닥재, 석고보드, MDF</t>
    <phoneticPr fontId="1" type="noConversion"/>
  </si>
  <si>
    <t>동화기업</t>
    <phoneticPr fontId="1" type="noConversion"/>
  </si>
  <si>
    <t>한솔홈데코</t>
    <phoneticPr fontId="1" type="noConversion"/>
  </si>
  <si>
    <t>SUN&amp;L (구 선창산업)</t>
    <phoneticPr fontId="1" type="noConversion"/>
  </si>
  <si>
    <t>LX하우시스(구 LG 하우시스)</t>
    <phoneticPr fontId="1" type="noConversion"/>
  </si>
  <si>
    <t>금리</t>
    <phoneticPr fontId="1" type="noConversion"/>
  </si>
  <si>
    <t>미국에서 9월 FOMC 회의를 통해 기준금리 50bp 인하를 결정했다.</t>
    <phoneticPr fontId="1" type="noConversion"/>
  </si>
  <si>
    <t>건설 불황임에도 금리 인하 기대감이 부동산 시장에도 주가에도 선반영 되었고 cofix 금리는 이미 하락 추세였기 때문이다.</t>
    <phoneticPr fontId="1" type="noConversion"/>
  </si>
  <si>
    <t>한국은행의 다음 기준금리 회의는 10월 11일로 예정되어 있지만 한국 기준금리도 인하한다 해도 주가 상승은 단기적으로 제한적일것으로 보인다.</t>
    <phoneticPr fontId="1" type="noConversion"/>
  </si>
  <si>
    <t>다만 장기적으로 건설 업황 턴어라운드의 시작이 될 수 있기에 긍정적 신호로 보인다.</t>
    <phoneticPr fontId="1" type="noConversion"/>
  </si>
  <si>
    <t>다른 지표들을 확인하며 cofix 금리가 떨어진다면 슬슬 턴어라운드가 예상할 수 있을 것 같다.</t>
    <phoneticPr fontId="1" type="noConversion"/>
  </si>
  <si>
    <t>PF 리스크</t>
    <phoneticPr fontId="1" type="noConversion"/>
  </si>
  <si>
    <t>프로젝트 파이낸싱(PF)</t>
    <phoneticPr fontId="1" type="noConversion"/>
  </si>
  <si>
    <t>PF란 프로젝트 파이낸싱(project financing)의 줄임말로, 부동산 건설 사업을 하기 위한 대출이다.</t>
    <phoneticPr fontId="1" type="noConversion"/>
  </si>
  <si>
    <t>일반적인 대출과 다른 점은 금융기관이 부동산 건설 프로젝트의 사업성을 평가해 돈을 빌려준다는 점이다. 이때 향후 지어질 건물(담보물)과 임대를 통한 현금흐름(상환능력)을 주로 평가한다.</t>
  </si>
  <si>
    <t>사업 주체인 시행사가 PF 대출을 받아 부동산을 개발하고, 이후 얻는 수익을 통해 대출을 갚는다.</t>
  </si>
  <si>
    <t>돈을 빌려주는 입장에서는 빌려준 돈을 못 받을 수도 있기에 크게 두 가지 고민을 하게 된다.</t>
    <phoneticPr fontId="1" type="noConversion"/>
  </si>
  <si>
    <t>건물이 예정대로 안 지어지면?</t>
    <phoneticPr fontId="1" type="noConversion"/>
  </si>
  <si>
    <t>첫 번째 고민은 건물이 예정대로 안 지어지는 경우이다.</t>
    <phoneticPr fontId="1" type="noConversion"/>
  </si>
  <si>
    <t>이는 시공사가 책임을 지고 완성 하는 것을 확약받는 방식으로 진행된다.</t>
  </si>
  <si>
    <t>준공을 못하는 상황이 발생 시 시공사가 책임을 지고 대주단의 대출금을 모두 상환해야 한다.</t>
  </si>
  <si>
    <t>이러한 신뢰를 확보하기 위해 은행은 시공능력과 상환능력을 종합적으로 검토한다.</t>
    <phoneticPr fontId="1" type="noConversion"/>
  </si>
  <si>
    <t>시공능력과 달리 상환능력에 대해서는 현금보유액이 풍부한 시공사는 드물다.</t>
  </si>
  <si>
    <t>현금을 쌓아놓고 있는 시공사는 드물기 때문에 회사채를 발행하여 자금을 조달할 수 있는지 확인한다.</t>
  </si>
  <si>
    <t>회사채를 발행할 신용등급이 되지 않는 시공사의 경우 모회사가 연대보증을 서면 모회사의 신용등급을 통해 책임 준공 능력을 인정 받을 수 있다.</t>
  </si>
  <si>
    <t>이때 기업의 재무제표와 현금흐름, 자산을 고려해 신용등급을 평가하게 되는데 BBB+ 이상의 등급을 받아야 최소한의 재무능력을 인정 받을 수 있다.</t>
    <phoneticPr fontId="1" type="noConversion"/>
  </si>
  <si>
    <t>분양이 예정대로 안되면?</t>
    <phoneticPr fontId="1" type="noConversion"/>
  </si>
  <si>
    <t>두 번째 고민은 분양이 예정대로 안되는 경우이다.</t>
    <phoneticPr fontId="1" type="noConversion"/>
  </si>
  <si>
    <t>건물이 지어져서 담보물이 확보가 되어도 분양이 안되는 경우 현금흐름이 막혀 대출을 상환하지 못할 수도 있다.</t>
  </si>
  <si>
    <t>이를 대비해 일반적으로 두 가지 조건을 걸어 분양률이 저조한 상황을 대비한다.</t>
  </si>
  <si>
    <t>두 번째는 분양률 트리거 조건을 두어 일정 기간 동안 예상했던 목표 분양률이 달성되지 않는 경우가 생기면 강제적인 할인 분양을 통해 분양성을 높인다.</t>
  </si>
  <si>
    <t xml:space="preserve">첫 번째로 대출 승인 조건에서 최소한의 청약률을 달성을 넣는다. </t>
    <phoneticPr fontId="1" type="noConversion"/>
  </si>
  <si>
    <t>청약은 정식 계약이 아니기에 언제든지 해지될 수는 있지만 분양성을 판단할 수 있는 근거가 된다.</t>
  </si>
  <si>
    <t>PF의 단계</t>
    <phoneticPr fontId="1" type="noConversion"/>
  </si>
  <si>
    <t>시행사는 지주들에게 계약금을 주고 땅을 사들이거나 이 정도 가격이면 땅을 팔겠다는 지주들의 약정서를 모은다.</t>
  </si>
  <si>
    <t>매매 계약서나 약정서가 90% 이상 모이면 이를 근거로 시행사는 대출을 신청하는데 이를 브릿지론이라고 부른다.</t>
    <phoneticPr fontId="1" type="noConversion"/>
  </si>
  <si>
    <t>계약이나 약정은 했지만 아직 시행사에게 땅 소유권이 넘어간 것은 아니라서 은행보다는 저축은행, 증권사, 캐피탈사, 새마을금고 등이 금리를 높게 받고 브릿지론을 해준다.</t>
  </si>
  <si>
    <t>시행사가 브릿지론을 받으면 지주들에게 잔금을 치루고 땅의 소유권을 넘겨 받는다.</t>
  </si>
  <si>
    <t>땅을 넘겨받고 건설 인허가와 시공사 선정도 끝나서 돈만 있으면 아파트를 올릴 단계까지 오면 시행사는 본 PF를 신청한다.</t>
    <phoneticPr fontId="1" type="noConversion"/>
  </si>
  <si>
    <t>본 PF는 브릿지론을 갚는 자금 외에 건물을 올리는 돈과 금융 비용 등이 포함되어 브릿지론보다 대출금이 몇배로 커지게 된다.</t>
  </si>
  <si>
    <t>일반적으로 브릿지론은 본PF보다 상대적으로 위험한것으로 평가된다.</t>
  </si>
  <si>
    <t>본 PF는 사업장이 준공되고 나면 할인 매각, 임대 등 추가 옵션이 존재하지만 브릿지론은 본PF 전환 외에는 상환에 대한 옵션이 존재하지 않기 때문이다.</t>
  </si>
  <si>
    <t>무섭게 늘어났던 PF 대출이 올해 상반기 들어 소폭 감소했다.</t>
  </si>
  <si>
    <t>2022년 하반기부터 부동산 시장 냉각으로 인한 대출 심리 악화가 가장 큰 이유이다.</t>
    <phoneticPr fontId="1" type="noConversion"/>
  </si>
  <si>
    <t>정부에서 PF 시장에 유동성을 공급하기 위해 HUG, HF 제공 보증의 규모를 확대하여 이를 기반으로 은행 PF 대출이 소폭 증가세를 유지하고 있었다.</t>
    <phoneticPr fontId="1" type="noConversion"/>
  </si>
  <si>
    <t>햐지만 기존 사업장의 종료 및 빨라진 부실 사업장의 정리 속도로 인해 전체 PF 대출 규모가 감소세로 전환하였다.</t>
    <phoneticPr fontId="1" type="noConversion"/>
  </si>
  <si>
    <t>연체율과 연체 금액 모두 증가하다가 그 추세가 살짝 꺾였다.</t>
  </si>
  <si>
    <t>금융당국이 제 3차 부동산 PF 연착륙 대책 점검 회의부터 PF 대출의 규모와 연체율을 브릿지론과 본 PF로 구분해서 공개하고 있었는데 연체가 늘어나고 있는 부분은 브릿지론이 아니라 본PF였다.</t>
  </si>
  <si>
    <t>2023년 4월에 시작되었던 PF 대주단 협약에서 만기연장 요건이 완화되고 이자 후불 등의 조건이 적용되어 사업성의 악화와 별개로 연체되지 않은 상태에서 현상 유지가 가능했기 때문이다.</t>
  </si>
  <si>
    <t>반면 본 PF는 고점에 분양한 사업장들의 만기가 가까워지면서 자연스럽게 연체 규모가 증가하는 추세다.</t>
  </si>
  <si>
    <t>2021~2022년에 고점 가격에서 분양한 사업장의 만기가 2024~2026년에 분포되어 있을 것이므로 본PF의 잠재 리스크는 만기가 가까워지며 점진적으로 증가할 것이다.</t>
  </si>
  <si>
    <t>PF 현황</t>
    <phoneticPr fontId="1" type="noConversion"/>
  </si>
  <si>
    <t xml:space="preserve">&gt;&gt; 금융위에 따르면 현 부동산 PF 잔액 규모는 금융위기 당시의 2배가 넘는 216조원에 이름. </t>
    <phoneticPr fontId="1" type="noConversion"/>
  </si>
  <si>
    <t>&gt;&gt; 점검 1차 평가 결과를 살펴보면 평가 대상 33.7조원중 유의 이하 등급 규모는 약 21조원으로 전체 216.5조원 대비 9.7% 정도가 위험도가 높음</t>
    <phoneticPr fontId="1" type="noConversion"/>
  </si>
  <si>
    <t xml:space="preserve">     평가 대상 대비 비중은 굉장히 높지만 사업성이 낮은 사업장을 대상으로 먼저 평가했기 때문에 추가 부실이 나올 가능성이 크진 않음</t>
    <phoneticPr fontId="1" type="noConversion"/>
  </si>
  <si>
    <t>업권별로는 은행, 보험은 상대적으로 잘 관리된 리스크를 보이고 저축은행과 새마을, 상호신용 등은 각각 높은 리스크에 노출된 것으로 나타남</t>
    <phoneticPr fontId="1" type="noConversion"/>
  </si>
  <si>
    <t>1차 평가 대상 중 구조조정이 필요한 것으로 판명난 현장에 대해서는 빠르면 9월 중순부터 경공매가 시작될 것으로 예고</t>
    <phoneticPr fontId="1" type="noConversion"/>
  </si>
  <si>
    <t>* 최소 2년 이상의 건설 기간 중 원자재 가격 변화, 정책 변화, 금리 변화, 부동산 시황 변화 등 다양한 매크로에 노출되다 보면 당연히</t>
    <phoneticPr fontId="1" type="noConversion"/>
  </si>
  <si>
    <t xml:space="preserve">  괜찮은 사업장의 사업성도 추가적으로 악화될 수 있음</t>
    <phoneticPr fontId="1" type="noConversion"/>
  </si>
  <si>
    <t>* 기업의 PF 관련 위험을 고려할 시 1) 외주사업 내 미착공 사업장 비중 2) 착공 사업장의 분양률 확인 3) 순차입금 및 자산을 통한 상환 능력 평가</t>
    <phoneticPr fontId="1" type="noConversion"/>
  </si>
  <si>
    <t xml:space="preserve"> &gt;&gt; 건설사들은 시공업무를 수주하는대신 PF보증과 책임준공 의무를 지게 됨. 시행사가 차환에 실패할시 PF 상환 의무가 건설사로 돌아가므로</t>
    <phoneticPr fontId="1" type="noConversion"/>
  </si>
  <si>
    <t xml:space="preserve">      건설사들은 우발부채에 해당 위험을 계상하여 관리하고 있음 </t>
    <phoneticPr fontId="1" type="noConversion"/>
  </si>
  <si>
    <t xml:space="preserve"> &gt;&gt; 부동산 PF 리스크는 정비사업과 일반 외주사업으로 나누어지는데 재건축 재건설에 해당하는 정비사업 PF는 토지가 이미 확보되어 있어</t>
    <phoneticPr fontId="1" type="noConversion"/>
  </si>
  <si>
    <t xml:space="preserve">      일반 외주 PF에 비하여 안정적. 일반 외주사업 내 리스크로는 브릿지론의 경우 본PF 전환 실패가 존재하고 본PF의 경우 분양률 저조로</t>
    <phoneticPr fontId="1" type="noConversion"/>
  </si>
  <si>
    <t xml:space="preserve">      인한 상환 실패가 존재함. 또한 미착공PF가 우발부채 내 주요 위험으로 평가됨.</t>
    <phoneticPr fontId="1" type="noConversion"/>
  </si>
  <si>
    <t xml:space="preserve"> -&gt; 기업 PF 리스크 판단할 때 사용할 수 있는 지표? </t>
    <phoneticPr fontId="1" type="noConversion"/>
  </si>
  <si>
    <t xml:space="preserve">     미착공비율, 자기자본 대비 채무보증비율(우발부채의 위험성), 순차입금 추이 등</t>
    <phoneticPr fontId="1" type="noConversion"/>
  </si>
  <si>
    <t>금융위원회에서 6월 말에 국내 PF들에 대해 사업성 평가를 진행하였다.</t>
    <phoneticPr fontId="1" type="noConversion"/>
  </si>
  <si>
    <t>일단은 연체나 연체 유예, 만기 연장이 3회 이상 된 위험성이 높은 33.7조원에 대해 신사업성 평가 기준을 적용해 조사하고</t>
    <phoneticPr fontId="1" type="noConversion"/>
  </si>
  <si>
    <t>나머지 182.8조원은 기존의 평가 기준을 작용하여 평가하였다.</t>
    <phoneticPr fontId="1" type="noConversion"/>
  </si>
  <si>
    <t>정부 정책</t>
    <phoneticPr fontId="1" type="noConversion"/>
  </si>
  <si>
    <t>매크로</t>
    <phoneticPr fontId="1" type="noConversion"/>
  </si>
  <si>
    <t>결론</t>
    <phoneticPr fontId="1" type="noConversion"/>
  </si>
  <si>
    <t>8.8 정책</t>
    <phoneticPr fontId="1" type="noConversion"/>
  </si>
  <si>
    <t>정책 목적 - 수요에 부응하는 충분한 주택 공급과 적정 수준의 유동성 관리를 위해 주택 공급을 획기적으로 확대 및 주택 수요 선제 관리</t>
    <phoneticPr fontId="1" type="noConversion"/>
  </si>
  <si>
    <t>세부 추진과제</t>
    <phoneticPr fontId="1" type="noConversion"/>
  </si>
  <si>
    <t>1. 도심 내 아파트 공급 획기적 확대</t>
    <phoneticPr fontId="1" type="noConversion"/>
  </si>
  <si>
    <t>2. 빌라 등 비아파트 시장 정상화</t>
    <phoneticPr fontId="1" type="noConversion"/>
  </si>
  <si>
    <t>3. 기 발표 수도권 공공택지 신속 공급 확신 부여</t>
    <phoneticPr fontId="1" type="noConversion"/>
  </si>
  <si>
    <t>4. 서울 수도권 신규 택지 발표 및 물량 확대</t>
    <phoneticPr fontId="1" type="noConversion"/>
  </si>
  <si>
    <t>5. 주택 공급 여건 개선</t>
    <phoneticPr fontId="1" type="noConversion"/>
  </si>
  <si>
    <t>6. 건전한 부동산 시장 환경 조성</t>
    <phoneticPr fontId="1" type="noConversion"/>
  </si>
  <si>
    <t>정책 주요 내용</t>
    <phoneticPr fontId="1" type="noConversion"/>
  </si>
  <si>
    <t>정책 기대 결과 - 주요 지역 부동산 안정화뿐만 아니라 건설사PF 위기 해소, 지방 부동산 침체 회복 등 동시에 잡는 종합적 대책</t>
    <phoneticPr fontId="1" type="noConversion"/>
  </si>
  <si>
    <t>* 여러 공급대책 등은 단기간 내에 실행하는것이 쉽지 않아서 빠른 효과를 기대하긴 어려움</t>
    <phoneticPr fontId="1" type="noConversion"/>
  </si>
  <si>
    <t>그렇지만 서울 비아파트 매입, 22조원 규모 수도권 공공택지 매입 확약, CR 리츠 등을 통한 지방 미분양 해소책 등은 직접적인 대책이 될 것</t>
    <phoneticPr fontId="1" type="noConversion"/>
  </si>
  <si>
    <t>스트레스 DSR 2단계</t>
    <phoneticPr fontId="1" type="noConversion"/>
  </si>
  <si>
    <t>최근 급증한 주담대 등 가계 대출 관리를 위해 정부는 기존의 완화적 입장에서 일정 수준의 규제책으로 선회하고 있음.</t>
    <phoneticPr fontId="1" type="noConversion"/>
  </si>
  <si>
    <t>정책 주요내용</t>
    <phoneticPr fontId="1" type="noConversion"/>
  </si>
  <si>
    <t>&gt;&gt; 정부정책</t>
    <phoneticPr fontId="1" type="noConversion"/>
  </si>
  <si>
    <t>&gt;&gt; 은행정책(시행 혹은 시행 예정)</t>
    <phoneticPr fontId="1" type="noConversion"/>
  </si>
  <si>
    <t xml:space="preserve">     1. 주담대 만기를 최대 50년 -&gt; 30년으로로 복원(DSR 비율 증가로 대출금 감액 효과)</t>
    <phoneticPr fontId="1" type="noConversion"/>
  </si>
  <si>
    <t xml:space="preserve">     2. 조건부 전세대출 중단(갭투자 청약 차단)</t>
    <phoneticPr fontId="1" type="noConversion"/>
  </si>
  <si>
    <t xml:space="preserve">     3. 1주택자 전세대출 중단, 유주택자 추가 주택 대출 중단 및 주택 담보모기지보험(MCI, MCG) 중단(최우선변제금 관련 보험 중단으로 대출 총액 감소 효과)</t>
    <phoneticPr fontId="1" type="noConversion"/>
  </si>
  <si>
    <t>위와 같은 규제에도 가계 대출이 실질적으로 잡히지 않으면 금융당국은 다음 방안을 검토 중인 것으로 알려짐</t>
    <phoneticPr fontId="1" type="noConversion"/>
  </si>
  <si>
    <t>1. DSR의 상한선을 실질적으로 내리는 방안</t>
    <phoneticPr fontId="1" type="noConversion"/>
  </si>
  <si>
    <t>1) 보금자리론, 디딤돌 등 정책모기지 대출과 중도금, 이주비 대출, 전세대출, 총대출액 1억원 이하 대출에 대해 DSR 적용</t>
    <phoneticPr fontId="1" type="noConversion"/>
  </si>
  <si>
    <t>2) 현재 40% 비율이 유지되고 있는 DSR 한도를 은행권 40% -&gt; 35%, 비은행권 50% -&gt; 45%로 직접적인 비율 낮추는 방법</t>
    <phoneticPr fontId="1" type="noConversion"/>
  </si>
  <si>
    <t>&gt; DSR 적용 범위 확대나 한도 직접적으로 가계대출 감소에 영향을 미칠 것으로 전망</t>
    <phoneticPr fontId="1" type="noConversion"/>
  </si>
  <si>
    <t>2. 거시건전성 규제를 강화하는 방안</t>
    <phoneticPr fontId="1" type="noConversion"/>
  </si>
  <si>
    <t>주담대 위험가중치 비율을 상향하는 안이 거론되고 있음</t>
    <phoneticPr fontId="1" type="noConversion"/>
  </si>
  <si>
    <t xml:space="preserve">* BIS 자기자본비율은 은행의 자기자본을 위험가중자산으로 나눠 계산됨. 위험가중치가 올라가면 위험가중자산이 늘어나 </t>
    <phoneticPr fontId="1" type="noConversion"/>
  </si>
  <si>
    <t xml:space="preserve">  자기자본비율이 내려감. 현재 주담대 위험가중치는 15.2% 수준으로 주요 대출 중 가장 낮은 수준임</t>
    <phoneticPr fontId="1" type="noConversion"/>
  </si>
  <si>
    <t xml:space="preserve">  향후 부동산 시장이 하락하여 주택 가치 하락하면 주담대 리스크 높아지고 위험 가중치 상승하면 은행은 자기자본확충 부담이 확대될 수 밖에</t>
    <phoneticPr fontId="1" type="noConversion"/>
  </si>
  <si>
    <t>&gt;&gt;스트레스 DSR이란</t>
    <phoneticPr fontId="1" type="noConversion"/>
  </si>
  <si>
    <t xml:space="preserve">      </t>
    <phoneticPr fontId="1" type="noConversion"/>
  </si>
  <si>
    <t>서울지역 부동산 과열 움직임과 지방 미분양 확산 등 시장 양극화 대응 필요성</t>
    <phoneticPr fontId="1" type="noConversion"/>
  </si>
  <si>
    <t>공급 측면 &gt; 향후 6년간 서울/수도권에 42만 7천호 이상의 주택과 신규 택지 공급</t>
    <phoneticPr fontId="1" type="noConversion"/>
  </si>
  <si>
    <t>수요 측면 &gt; 9.1일 부터 스트레스 DSR 2단계를 시행하는등 시중 유동성과 가계대출 관리 강화 및 투기수요 차단</t>
    <phoneticPr fontId="1" type="noConversion"/>
  </si>
  <si>
    <t>정책 배경: 정부의 수요 장려책 등으로 주담대 등 가계 대출이 치솟았고, 주요 지역 아파트 가격 급등</t>
    <phoneticPr fontId="1" type="noConversion"/>
  </si>
  <si>
    <t>정책 배경: 지난 3월 이후 서울 중심의 부동산 강세장 진행되며 가계 대출이 급증하였는데 대부분이 주택담보대출이었음.</t>
    <phoneticPr fontId="1" type="noConversion"/>
  </si>
  <si>
    <t>DSR이란 Debt Service Ratio의 약자로 총부채원리금상환비율을 의미</t>
    <phoneticPr fontId="1" type="noConversion"/>
  </si>
  <si>
    <t>이를 통해 차주의 실질적인 상환 능력을 평가 가능</t>
    <phoneticPr fontId="1" type="noConversion"/>
  </si>
  <si>
    <t>예를 들어 DSR이 30%면 대출자의 총소득 중 30%가 부채를 상환하는데 사용되고 있다는 의미</t>
    <phoneticPr fontId="1" type="noConversion"/>
  </si>
  <si>
    <t>스트레스 DSR은 여기에 미래의 금리 상승 위험을 반영한 일정 수준의 스트레스(가산) 금리를 적용하는 것</t>
    <phoneticPr fontId="1" type="noConversion"/>
  </si>
  <si>
    <t>금리가 오르면 원리금 상환 부담이 늘어나기에 과도한 부채를 방지하기 위해 도입된 제도임</t>
    <phoneticPr fontId="1" type="noConversion"/>
  </si>
  <si>
    <t>9.1일 시행된 스트레스 DSR 2단계는 당초 계획 대비 강화되었음</t>
    <phoneticPr fontId="1" type="noConversion"/>
  </si>
  <si>
    <t>스트레스 DSR 2단계 계산에 적용될 가산 금리는 가산 비율의 50%가 적용된 0.75%였으나, 서울 수도권에 한해 1.25%가 적용</t>
    <phoneticPr fontId="1" type="noConversion"/>
  </si>
  <si>
    <t>수도권 내에서 변동금리를 적용 받는다면 최대 13.1% 수준의 대출 감소가 이뤄질 것</t>
    <phoneticPr fontId="1" type="noConversion"/>
  </si>
  <si>
    <t>물론 기준금리 인하 가능성이 커서 변동금리 대출이 다소 유리하지만 대출 규모 감소폭이 크기 때문에 수요자들의 고민이 깊어질 것</t>
    <phoneticPr fontId="1" type="noConversion"/>
  </si>
  <si>
    <t>금융위는 전세대출 이자를 DSR에 포함하는 방안, 전세대출 보증 기관의 보증비율을 축소하는 방안 등 추가 대출 규제 방안 검토 중</t>
    <phoneticPr fontId="1" type="noConversion"/>
  </si>
  <si>
    <t>개인 차주가 금융기관으로부터 받은 모든 대출은 연간 권리금 상환액을 연 소득으로 나눈 값</t>
    <phoneticPr fontId="1" type="noConversion"/>
  </si>
  <si>
    <t>공종별, 발주자별 건설 수주액을 확인할 수 있다.</t>
    <phoneticPr fontId="1" type="noConversion"/>
  </si>
  <si>
    <t>공종이란 공사 종류를 뜻하는 말로 건축과 토목으로 나뉜다.</t>
    <phoneticPr fontId="1" type="noConversion"/>
  </si>
  <si>
    <t>건축과 토목을 구분 짓는 가장 직관적인 기준은 지붕이 있으면 건축, 지붕이 없으면 토목이라는 것이다.</t>
    <phoneticPr fontId="1" type="noConversion"/>
  </si>
  <si>
    <t>발주자는 공공부문과 민간부문, 국내외국기관, 민자로 나뉜다.</t>
    <phoneticPr fontId="1" type="noConversion"/>
  </si>
  <si>
    <t>공공부문은 공공기관에서 영위하는 사업, 민간부문은 민간 기업에서 영위하는 사업을 말한다.</t>
    <phoneticPr fontId="1" type="noConversion"/>
  </si>
  <si>
    <t>민자는 위에서 설명한 민간자유본 유치방식의 사업을 말한다.</t>
    <phoneticPr fontId="1" type="noConversion"/>
  </si>
  <si>
    <t>인허가에는 건축 인허가 지표와 주택 인허가 지표가 있다.</t>
    <phoneticPr fontId="1" type="noConversion"/>
  </si>
  <si>
    <t>건축 인허가는 건축법에 따르는 인허가, 주택 인허가는 주택법에 따르는 인허가를 말한다.</t>
    <phoneticPr fontId="1" type="noConversion"/>
  </si>
  <si>
    <t>건축법은 건축물에 대한 일반 법적인 성격을 가지고 주택을 포함한 모든 건출물에 대해 제정된 법이다.</t>
    <phoneticPr fontId="1" type="noConversion"/>
  </si>
  <si>
    <t>주택법은 건축법에 대하여 특별법적인 성격을 갖는 법으로 주택에 한하여 제정된 법이다.</t>
    <phoneticPr fontId="1" type="noConversion"/>
  </si>
  <si>
    <t>주택법의 주택건설기준은 건축법의 기준에 비해 더 엄격하다.</t>
    <phoneticPr fontId="1" type="noConversion"/>
  </si>
  <si>
    <t>여기서 주택이란 세대의 구성원이 장기간 독립된 주거생활을 할 수 있는 구조로 된 건축물의 전부 또는 일부 및 그 부속토지를 말하며 간단히 말해 사람 사는 건물이다.</t>
    <phoneticPr fontId="1" type="noConversion"/>
  </si>
  <si>
    <r>
      <t xml:space="preserve">따라서 우리는 건축 인허가가 아닌 </t>
    </r>
    <r>
      <rPr>
        <u/>
        <sz val="11"/>
        <color theme="1"/>
        <rFont val="맑은 고딕"/>
        <family val="3"/>
        <charset val="129"/>
        <scheme val="minor"/>
      </rPr>
      <t>주택 인허가</t>
    </r>
    <r>
      <rPr>
        <sz val="11"/>
        <color theme="1"/>
        <rFont val="맑은 고딕"/>
        <family val="2"/>
        <charset val="129"/>
        <scheme val="minor"/>
      </rPr>
      <t xml:space="preserve">를 봐야 하며 </t>
    </r>
    <r>
      <rPr>
        <u/>
        <sz val="11"/>
        <color theme="1"/>
        <rFont val="맑은 고딕"/>
        <family val="3"/>
        <charset val="129"/>
        <scheme val="minor"/>
      </rPr>
      <t>서울/수도권(인천+경기)/5대광역시/지방(나머지)</t>
    </r>
    <r>
      <rPr>
        <sz val="11"/>
        <color theme="1"/>
        <rFont val="맑은 고딕"/>
        <family val="2"/>
        <charset val="129"/>
        <scheme val="minor"/>
      </rPr>
      <t xml:space="preserve"> 로 구분하여 지표를 확인해야 한다.</t>
    </r>
    <phoneticPr fontId="1" type="noConversion"/>
  </si>
  <si>
    <t>본 보고서에서는 다른 지표들에 대해서도 동일한 지역구분을 사용해 관찰하겠다.</t>
    <phoneticPr fontId="1" type="noConversion"/>
  </si>
  <si>
    <t>부동산 건설 과정은 기공, 착공, 시공, 완공, 준공의 순서로 나눌 수 있다.</t>
    <phoneticPr fontId="1" type="noConversion"/>
  </si>
  <si>
    <t>기공: 공사의 시작을 알리는 단계, 리본 커팅식 따위</t>
    <phoneticPr fontId="1" type="noConversion"/>
  </si>
  <si>
    <t>착공: 시공사가 공사에 착수, 공사의 찐 시작</t>
    <phoneticPr fontId="1" type="noConversion"/>
  </si>
  <si>
    <t>시공: 작업자들이 현장에서 공사하는 공사의 전체적인 공정, 공사 중</t>
    <phoneticPr fontId="1" type="noConversion"/>
  </si>
  <si>
    <t>완공: 건축물 공사가 현장에서 끝, 법적절차는 남아있는 상태</t>
    <phoneticPr fontId="1" type="noConversion"/>
  </si>
  <si>
    <t>준공: 법적절차까지 모두 마친 상태로 건축물 사용이 가능한 상태, 사용승인이라고도 부름</t>
    <phoneticPr fontId="1" type="noConversion"/>
  </si>
  <si>
    <t>착공 수는 부동산 경기에 선행하여 capa 가동 정도로 이해하면 되고 준공 수는 부동산 시장에 새롭게 풀리는 Q로 이해할 수 있다.</t>
    <phoneticPr fontId="1" type="noConversion"/>
  </si>
  <si>
    <t>준공이 되기까지 시간이 걸리기에 부동산 경기를 해석하기에는 반영이 느려 도움이 안되고 착공 수를 보는게 낫다.</t>
    <phoneticPr fontId="1" type="noConversion"/>
  </si>
  <si>
    <t>인허가 수 (국토교통부)</t>
    <phoneticPr fontId="1" type="noConversion"/>
  </si>
  <si>
    <t>주택 착공 수 (국토교통부)</t>
    <phoneticPr fontId="1" type="noConversion"/>
  </si>
  <si>
    <t>전월세는 부동산의 선행지표다.</t>
    <phoneticPr fontId="1" type="noConversion"/>
  </si>
  <si>
    <t>실거래가는 실거주 목적도 있지만 투자의 목적도 있기에 실제 수요자들의 순수한 지표가 전월세이기 때문이다.</t>
    <phoneticPr fontId="1" type="noConversion"/>
  </si>
  <si>
    <t>전월세 가격의 상승폭이 커지면 시차를 두고 매매로 갈아타기로 가려는 수요가 커져 선행지표로 해석할 수 있다.</t>
    <phoneticPr fontId="1" type="noConversion"/>
  </si>
  <si>
    <t>기성액이란 일정 기간 동안 건물 등을 지을 때 들어간 자재비나 인건비를 뜻한다.</t>
    <phoneticPr fontId="1" type="noConversion"/>
  </si>
  <si>
    <t>건설 기성액 (통계청)</t>
    <phoneticPr fontId="1" type="noConversion"/>
  </si>
  <si>
    <t>통계청에서는 1달간의 기성액을 제공한다.</t>
    <phoneticPr fontId="1" type="noConversion"/>
  </si>
  <si>
    <r>
      <t xml:space="preserve">기성액은 건설업체들이 실제 공사행위를 이해할 수 있는 지표로 </t>
    </r>
    <r>
      <rPr>
        <u/>
        <sz val="11"/>
        <color theme="1"/>
        <rFont val="맑은 고딕"/>
        <family val="3"/>
        <charset val="129"/>
        <scheme val="minor"/>
      </rPr>
      <t>주거용 건축의 기성액</t>
    </r>
    <r>
      <rPr>
        <sz val="11"/>
        <color theme="1"/>
        <rFont val="맑은 고딕"/>
        <family val="2"/>
        <charset val="129"/>
        <scheme val="minor"/>
      </rPr>
      <t>을 확인해야 한다.</t>
    </r>
    <phoneticPr fontId="1" type="noConversion"/>
  </si>
  <si>
    <t>미분양은 청약 신청자가 적어 분양되지 않은 주택을 의미하는 지표로 준공 전과 준공 후로 나뉜다.</t>
    <phoneticPr fontId="1" type="noConversion"/>
  </si>
  <si>
    <t>국토 교통부에서 제공하는 미분양 지표는 준공 전과 준공 후를 합친 지표고 공사 완료 후 미분양 주택이 준공 후 미분양 지표다.</t>
    <phoneticPr fontId="1" type="noConversion"/>
  </si>
  <si>
    <t>준공 전 미분양의 경우 시간이 지나며 매크로가 바뀌면서 수요가 늘수도 있고 분양가를 할인할 수도 있기에 해소 가능성이 있다.</t>
    <phoneticPr fontId="1" type="noConversion"/>
  </si>
  <si>
    <t>하지만 준공 후 미분양은 여러 노력에도 미분양인 상태로 수요가 많이 부족하다는 뜻으로 악성 미분양이라고도 부른다.</t>
    <phoneticPr fontId="1" type="noConversion"/>
  </si>
  <si>
    <t>주택 매매거래현황 (한국부동산원)</t>
    <phoneticPr fontId="1" type="noConversion"/>
  </si>
  <si>
    <t>한국부동산원에서는 '주택 거래현황'과 '주택 매매 거래현황'을 제공한다.</t>
    <phoneticPr fontId="1" type="noConversion"/>
  </si>
  <si>
    <t>그냥 거래는 매매+분양권 전매+기타소유권 이전+판결+교환+증여+etc로 신규 분양을 뺀 모든 거래를 말한다.</t>
    <phoneticPr fontId="1" type="noConversion"/>
  </si>
  <si>
    <t>매매 거래는 이 중 첫번째 항목만을 말하는 것으로 순수하게 부동산 소비 심리만을 반영한다.</t>
    <phoneticPr fontId="1" type="noConversion"/>
  </si>
  <si>
    <t>공동주택 매매 실거래가격 지수 (한국부동산원)</t>
    <phoneticPr fontId="1" type="noConversion"/>
  </si>
  <si>
    <t>미분양 지표 (국토교통부)</t>
    <phoneticPr fontId="1" type="noConversion"/>
  </si>
  <si>
    <t>이름 그대로 ㅇㅇ</t>
    <phoneticPr fontId="1" type="noConversion"/>
  </si>
  <si>
    <t>현재 업황 관련 지표</t>
    <phoneticPr fontId="1" type="noConversion"/>
  </si>
  <si>
    <t>12월마다 경기도 데이터가 튐. 왜 그런지는 잘 모르겠음…</t>
    <phoneticPr fontId="1" type="noConversion"/>
  </si>
  <si>
    <t>마찬가지로 경기도가 말썽…</t>
    <phoneticPr fontId="1" type="noConversion"/>
  </si>
  <si>
    <t>제외하면 감소 추세에서 횡보 중</t>
    <phoneticPr fontId="1" type="noConversion"/>
  </si>
  <si>
    <t>전월세 가격 (한국부동산원)</t>
    <phoneticPr fontId="1" type="noConversion"/>
  </si>
  <si>
    <t>(수도권, 5대 광역시, 지방의 전세가는 지역별 전세가의 가중치 없는 산술평균이라 오차가 있을 수 있음)</t>
    <phoneticPr fontId="1" type="noConversion"/>
  </si>
  <si>
    <t>서울과 수도권 급감 후 살짝 반등 추세</t>
    <phoneticPr fontId="1" type="noConversion"/>
  </si>
  <si>
    <t>5대 광역시와 지방은 flat</t>
    <phoneticPr fontId="1" type="noConversion"/>
  </si>
  <si>
    <t>전반적으로 상승 추세</t>
    <phoneticPr fontId="1" type="noConversion"/>
  </si>
  <si>
    <t>(원래 월세는 상승하나? 그렇게 따지면 상승폭이 제한적이라 soso)</t>
    <phoneticPr fontId="1" type="noConversion"/>
  </si>
  <si>
    <t>최근에는 하락 추세</t>
    <phoneticPr fontId="1" type="noConversion"/>
  </si>
  <si>
    <t>증가 이후 유지 추세</t>
    <phoneticPr fontId="1" type="noConversion"/>
  </si>
  <si>
    <t>그거 제외하면 살짝 감소 추세</t>
    <phoneticPr fontId="1" type="noConversion"/>
  </si>
  <si>
    <t>증가…!</t>
    <phoneticPr fontId="1" type="noConversion"/>
  </si>
  <si>
    <t>무섭다</t>
    <phoneticPr fontId="1" type="noConversion"/>
  </si>
  <si>
    <t>소폭 증가 추세</t>
    <phoneticPr fontId="1" type="noConversion"/>
  </si>
  <si>
    <t>서울 반등 추세</t>
    <phoneticPr fontId="1" type="noConversion"/>
  </si>
  <si>
    <t>나머지는 flat</t>
    <phoneticPr fontId="1" type="noConversion"/>
  </si>
  <si>
    <t># 건설 사이클 지표</t>
    <phoneticPr fontId="1" type="noConversion"/>
  </si>
  <si>
    <t xml:space="preserve">건설업이 잘 된다는 건 공급이 늘어나는 와중에 부동산 업황이 좋음을 의미한다. </t>
    <phoneticPr fontId="1" type="noConversion"/>
  </si>
  <si>
    <t xml:space="preserve">1) 정부가 규제를 줄여 부동산 업황이 우호적이고, 2) 건설사가 자체 수주를 확보하여 분양 물량이 계속 늘어나며 3) 해외 플랜트 또한 견조한 상황이 가장 이상적이다. </t>
    <phoneticPr fontId="1" type="noConversion"/>
  </si>
  <si>
    <t xml:space="preserve">건설업종은 시클리컬 산업이면서 동시에 수주산업이라는 특성으로 인해 실적이 업황 (수주 혹은 분양)에 후행하는 특성이 있다으므로, 다음과 같은 몇 가지 지표를 통해 건설업 사이클을 확인해볼 수 있다. </t>
    <phoneticPr fontId="1" type="noConversion"/>
  </si>
  <si>
    <t xml:space="preserve">1. 금리 </t>
    <phoneticPr fontId="1" type="noConversion"/>
  </si>
  <si>
    <t xml:space="preserve">금리는 주택가격과 음의 상관관계를 보인다. </t>
    <phoneticPr fontId="1" type="noConversion"/>
  </si>
  <si>
    <t>한국은행이 결정하는 기준금리는 시중은행 주택담보대출 금리와 긴밀하게 연동되어 있는 국고채 금리에 직접적인 영향을 미친다. ('10~'23년 예금은행 주택담보대출 금리와 국고개 3년물 금리 간 상관계수 0.95)</t>
    <phoneticPr fontId="1" type="noConversion"/>
  </si>
  <si>
    <t xml:space="preserve">기준금리 인상(인하)은 궁극적으로 주택담보대출금리 상승(하락)으로 파급되어 시중 유동성을 축소(획대)하기에 수요 감소(증가)를 야기한다. </t>
    <phoneticPr fontId="1" type="noConversion"/>
  </si>
  <si>
    <t>2. 미분양 물량</t>
    <phoneticPr fontId="1" type="noConversion"/>
  </si>
  <si>
    <t>미분양은 분양 수요에 대한 가늠자이자, 시공사의 현금 흐름 리스크를 확인할 수 있는 지표이다.</t>
    <phoneticPr fontId="1" type="noConversion"/>
  </si>
  <si>
    <t xml:space="preserve">부동산 가격이 하락하면 분양 수요가 감소함에 따라 미분양이 증가하게 된다. </t>
    <phoneticPr fontId="1" type="noConversion"/>
  </si>
  <si>
    <t xml:space="preserve">미분양, 준공후미분양 물량이 누적됨은 수요 대비 초과공급을 의미하며, 외부 변수에 의한 수요 확대가 나타나지 않는 이상 기존 분양 가격 대비 할인 분양이 불가피하다. </t>
    <phoneticPr fontId="1" type="noConversion"/>
  </si>
  <si>
    <t xml:space="preserve">따라서 신축 공급 가격은 낮아지고, 자연스럽게 구축 가격도 영향을 받는다. </t>
    <phoneticPr fontId="1" type="noConversion"/>
  </si>
  <si>
    <t xml:space="preserve">또한 당시의 분양 수요는 PF를 진행함에 있어 주요한 판단 기준이기도 하다.  </t>
    <phoneticPr fontId="1" type="noConversion"/>
  </si>
  <si>
    <t xml:space="preserve">일반적으로 분양 대금으로 공사비를 정산하는 건설사 입장에서 미분양 물량 적체는 유동성에 악영향을 미치기에, 미분양 물량이 증가하는 만큼 투자가 위축되고, 건설사의 Q를 결정하는 착공도 감소한다. </t>
    <phoneticPr fontId="1" type="noConversion"/>
  </si>
  <si>
    <t xml:space="preserve">결국 미분양 물량이 증가하는 만큼 투자가 위축되고, 건설사의 Q를 결정하는 착공도 감소한다. </t>
    <phoneticPr fontId="1" type="noConversion"/>
  </si>
  <si>
    <t xml:space="preserve">그러나, 미분양이 감소하는 동시에 착공이 증가하는 것은 아니다. </t>
    <phoneticPr fontId="1" type="noConversion"/>
  </si>
  <si>
    <t>미분양이 많다는 것은 당장 시행사와 건설사의 입장에서 재고가 많이 쌓여 있어 현금 흐름이 좋지 않다는 것을 의미한다.</t>
    <phoneticPr fontId="1" type="noConversion"/>
  </si>
  <si>
    <t>따라서 미분양이 일정 수준 이하로 감소하여 향후 자금조달을 할 사업장이 부실화되지 않을 것이라는 안정감이 조성되어야 투자를 다시 집행할 수 있다.</t>
    <phoneticPr fontId="1" type="noConversion"/>
  </si>
  <si>
    <t>뿐만 아니라, 분양 수요 회복세를 포착했 을지라도 토지 확보, 인허가, 파이낸싱 등 주택 공급의 비탄력적 탄성으로 인해 시간차가 존재한다.</t>
    <phoneticPr fontId="1" type="noConversion"/>
  </si>
  <si>
    <t>3. 정부 정책</t>
    <phoneticPr fontId="1" type="noConversion"/>
  </si>
  <si>
    <t>주택가격과 매수 판단을 결정하는데 있어 정부 정책도 중요한 요인이다.</t>
    <phoneticPr fontId="1" type="noConversion"/>
  </si>
  <si>
    <t>정부 정책은 거래, 조세, 금융, 공급 등을 조정함으로써 부동산 가격을 안정화하는 것이 목적으로, 5년이라는 임기 내 시장 가이드라인을 설정하고 미래 가격 전망에 영향을 미치게 된다.</t>
    <phoneticPr fontId="1" type="noConversion"/>
  </si>
  <si>
    <t xml:space="preserve">과거 사례를 비추어 보면 정책의 유효성이 아주 높았다고 볼 수는 없으나, 당시 정부 정책이 의도한 방향대로 주택가격이 움직였는지를 살펴볼 필요가 있다. </t>
    <phoneticPr fontId="1" type="noConversion"/>
  </si>
  <si>
    <t>주택 가격이 집계된 '86년 이후로 살펴보면 부동산 시장 억제기는 노태우 정부, 노무현 정부, 문재인 정부로 총 3차례, 부동산 시장 완화기는 김영삼 정부, 김대중 정부(임기말 억제 전환), 이명박 정부, 박근혜 정부 총 4차례였다.</t>
    <phoneticPr fontId="1" type="noConversion"/>
  </si>
  <si>
    <t>정부의 부동산 정책의 패턴은 아래의 표와 같이 나누어 볼 수 있다.</t>
    <phoneticPr fontId="1" type="noConversion"/>
  </si>
  <si>
    <t>#개념: DTI, DSR, LTV</t>
    <phoneticPr fontId="1" type="noConversion"/>
  </si>
  <si>
    <t>1. 총부채상환비율(DTI; Debt To Income ratio) = (주택담보대출 원리금 상환액 + 기타 대출 이자 상환액) / 연 소득</t>
    <phoneticPr fontId="1" type="noConversion"/>
  </si>
  <si>
    <t>소득을 통해 대출자의 상환능력을 평가하고 대출한도를 정하는 방법</t>
    <phoneticPr fontId="1" type="noConversion"/>
  </si>
  <si>
    <t>소득이 높을수록 그만큼 빚을 갚을 능력이 높다고 보기 때문.</t>
    <phoneticPr fontId="1" type="noConversion"/>
  </si>
  <si>
    <t>2. 부채원리금상환비율(DSR; Debt Service Ratio) = (주택담보대출 원리금 상환액 + 기타 대출 원리금 상환액) / 연소득</t>
    <phoneticPr fontId="1" type="noConversion"/>
  </si>
  <si>
    <t>DSR도 DTI처럼 소득을 통해 대출한도를 정하는 방법으로, 전체 금융부채의 연간 원리금을 연 소득으로 나눈 비율임.</t>
    <phoneticPr fontId="1" type="noConversion"/>
  </si>
  <si>
    <t>금융부채에는 주택담보대출, 신용대출, 카드론 등 모든 종류의 대출이 포함되며, 주택담보대출이 아닌 기타 대출의 경우 원금을 뺀 이지만 포함하는 DTI보다 대출한도를 엄격하게 책정함.</t>
    <phoneticPr fontId="1" type="noConversion"/>
  </si>
  <si>
    <t>3. 주택담보대출비율(LTV; LTV(영어) Loan To Value ratio )</t>
    <phoneticPr fontId="1" type="noConversion"/>
  </si>
  <si>
    <t>주택을 담보로 돈을 빌릴 때 인정되는 자산가치의 비율</t>
    <phoneticPr fontId="1" type="noConversion"/>
  </si>
  <si>
    <t>보통 기준시가가 아닌 시가의 일정 비율로 정함.</t>
    <phoneticPr fontId="1" type="noConversion"/>
  </si>
  <si>
    <t>3-1. 부동산 억제 정책</t>
    <phoneticPr fontId="1" type="noConversion"/>
  </si>
  <si>
    <t>정권</t>
    <phoneticPr fontId="1" type="noConversion"/>
  </si>
  <si>
    <t>노태우 정부</t>
    <phoneticPr fontId="1" type="noConversion"/>
  </si>
  <si>
    <t>노무현 정부</t>
    <phoneticPr fontId="1" type="noConversion"/>
  </si>
  <si>
    <t>문재인 정부</t>
    <phoneticPr fontId="1" type="noConversion"/>
  </si>
  <si>
    <t xml:space="preserve">주요 사건 및 정책 </t>
    <phoneticPr fontId="1" type="noConversion"/>
  </si>
  <si>
    <t>토지 과다보유세 부과('88.08)</t>
    <phoneticPr fontId="1" type="noConversion"/>
  </si>
  <si>
    <t>분양권 전매금지(수도권), 재건축아파트 80% 시공후 분양('03.05)</t>
    <phoneticPr fontId="1" type="noConversion"/>
  </si>
  <si>
    <t>투기과열지구 지정, LTV∙DTI 강화, 정비사업 분양권 전매제한 재초환 부활 선언 ('17.08)</t>
  </si>
  <si>
    <t>공시지가제도('89.01)</t>
    <phoneticPr fontId="1" type="noConversion"/>
  </si>
  <si>
    <t>투기과열지구 재건축 조합원 지분 전매 금지('03.09)</t>
  </si>
  <si>
    <t>가계부채 종합대책 신규 DTI∙DSR ('17.11)</t>
  </si>
  <si>
    <t>공급정책: 200만호 주택건설 추진계획 발표('89.05)</t>
    <phoneticPr fontId="1" type="noConversion"/>
  </si>
  <si>
    <t>종합부동산세 조기 도입, 1세대 3주택자 양도세 60% 중과, 투기지역 LTV 50→40%('03.10)</t>
  </si>
  <si>
    <t>종부세 인상, 1주택자 청약제한 임대사업자 등록규제 ('18.09)</t>
  </si>
  <si>
    <t>분양가상한제 도입('89.11)</t>
    <phoneticPr fontId="1" type="noConversion"/>
  </si>
  <si>
    <t>LTV 60→40% ('05.06)</t>
  </si>
  <si>
    <t>주택시장 안정화 방안 대출규제 강화. 종부세율 상향 ('19.12)</t>
    <phoneticPr fontId="1" type="noConversion"/>
  </si>
  <si>
    <t>5.8 부동산 투기억제와 물가안정을 위한 대기업 비업무용 부동산 처분조치('90.05)</t>
    <phoneticPr fontId="1" type="noConversion"/>
  </si>
  <si>
    <t>1세대 2주택 양도세 50% 중과 ('05.08)</t>
  </si>
  <si>
    <t>조정대상지역 및 고가주택 대출규제 강화, 실거주 요건 강화 ('20.02)</t>
  </si>
  <si>
    <t xml:space="preserve">토지공개념 제도 </t>
    <phoneticPr fontId="1" type="noConversion"/>
  </si>
  <si>
    <t>재건축초과이익 환수제 ('06.03)</t>
  </si>
  <si>
    <t>갭투자 및 법인 부동산 투기규제, 강남 토지거래허가제 ('20.06)</t>
  </si>
  <si>
    <t>11.15 부동산시장 안정화 방안('06.11)</t>
  </si>
  <si>
    <t>가계부채 관리방안 ('21.04)</t>
  </si>
  <si>
    <t>부동산 시장 안정을 위한 제도 개편방안 ('07.11)</t>
  </si>
  <si>
    <t>가계부채 관리 강화방안 ('21.04)</t>
  </si>
  <si>
    <t>3-2. 부동산 부양 정책</t>
    <phoneticPr fontId="1" type="noConversion"/>
  </si>
  <si>
    <t>김영삼 정부</t>
    <phoneticPr fontId="1" type="noConversion"/>
  </si>
  <si>
    <t>김대중 정부</t>
    <phoneticPr fontId="1" type="noConversion"/>
  </si>
  <si>
    <t>이명박 정부</t>
    <phoneticPr fontId="1" type="noConversion"/>
  </si>
  <si>
    <t>박근혜 정부</t>
    <phoneticPr fontId="1" type="noConversion"/>
  </si>
  <si>
    <t>금융실명제 실시('93.08)</t>
    <phoneticPr fontId="1" type="noConversion"/>
  </si>
  <si>
    <t>주택경기 활성화 대책 ('98.05)</t>
  </si>
  <si>
    <t>리먼브라더스 파산 ('08.09)</t>
  </si>
  <si>
    <t>생애최초 주택구입 취득세 면제, 신규주택 구입시 5년간 양도소득세 면제 ('13.04)</t>
    <phoneticPr fontId="1" type="noConversion"/>
  </si>
  <si>
    <t>부동산실명제 도입('95.03)</t>
    <phoneticPr fontId="1" type="noConversion"/>
  </si>
  <si>
    <t>건설산업 활성화 방안('98.09)</t>
    <phoneticPr fontId="1" type="noConversion"/>
  </si>
  <si>
    <t>경제위기 극복종합대책 투기지역 해제('08.11)</t>
  </si>
  <si>
    <t>주택취득세 인하 ('13.08)</t>
  </si>
  <si>
    <t>IMF 구제금융시청('97.12)</t>
    <phoneticPr fontId="1" type="noConversion"/>
  </si>
  <si>
    <t>양도세/취득세/등록세 감면, 소득공제 확대('98.12)</t>
  </si>
  <si>
    <t>보금자리주택 공급확대 ('09.08)</t>
  </si>
  <si>
    <t>LTV, DTI 일괄 상향 ('14.07)</t>
  </si>
  <si>
    <t>민간택지 분양가 자율화('98.02)</t>
    <phoneticPr fontId="1" type="noConversion"/>
  </si>
  <si>
    <t>주택건설촉진책 발표 ('99.08)</t>
  </si>
  <si>
    <t>DTI, LTV 규제 강화 ('09.10)</t>
  </si>
  <si>
    <t>부동산 3법 시행 ('15.04)</t>
  </si>
  <si>
    <t>주택시장 안정 대책 ('02.01)</t>
  </si>
  <si>
    <t>미분양 해소 및 거래활성화 방안 ('10.04)</t>
  </si>
  <si>
    <t>건축투자 활성화 대책 ('15.07)</t>
  </si>
  <si>
    <t>투기억제 대책 ('02.10)</t>
  </si>
  <si>
    <t>은행권 DTI 규제 자율화 ('10.08)</t>
  </si>
  <si>
    <t>가계부채 관리방안 ('16.08)</t>
  </si>
  <si>
    <t>DTI 규제 부활 ('11.03)</t>
  </si>
  <si>
    <t>분양권 전매금지, 잔금대출 규제 강화('16.11)</t>
    <phoneticPr fontId="1" type="noConversion"/>
  </si>
  <si>
    <t>주택시장 정상화 및 전월세 지원방안 ('11.12)</t>
  </si>
  <si>
    <t>강남3구 투기지역 해제 ('12.05)</t>
  </si>
  <si>
    <t xml:space="preserve"># 건설 사이클 </t>
    <phoneticPr fontId="1" type="noConversion"/>
  </si>
  <si>
    <t xml:space="preserve">정리하면, 건설 사이클의 발동은 조건은 다음과 같다. </t>
    <phoneticPr fontId="1" type="noConversion"/>
  </si>
  <si>
    <r>
      <t>통상적으로</t>
    </r>
    <r>
      <rPr>
        <b/>
        <sz val="11"/>
        <color theme="1"/>
        <rFont val="맑은 고딕"/>
        <family val="3"/>
        <charset val="129"/>
        <scheme val="minor"/>
      </rPr>
      <t xml:space="preserve"> 1) 중앙은행이 금리 인하로 경기 불황에 대응하고, </t>
    </r>
    <r>
      <rPr>
        <sz val="11"/>
        <color theme="1"/>
        <rFont val="맑은 고딕"/>
        <family val="3"/>
        <charset val="129"/>
        <scheme val="minor"/>
      </rPr>
      <t>동시에</t>
    </r>
    <r>
      <rPr>
        <b/>
        <sz val="11"/>
        <color theme="1"/>
        <rFont val="맑은 고딕"/>
        <family val="3"/>
        <charset val="129"/>
        <scheme val="minor"/>
      </rPr>
      <t xml:space="preserve"> 2) 정부는 부동산 부양정책을 진행한다</t>
    </r>
    <r>
      <rPr>
        <sz val="11"/>
        <color theme="1"/>
        <rFont val="맑은 고딕"/>
        <family val="2"/>
        <charset val="129"/>
        <scheme val="minor"/>
      </rPr>
      <t xml:space="preserve">. 이에 </t>
    </r>
    <r>
      <rPr>
        <b/>
        <sz val="11"/>
        <color theme="1"/>
        <rFont val="맑은 고딕"/>
        <family val="3"/>
        <charset val="129"/>
        <scheme val="minor"/>
      </rPr>
      <t xml:space="preserve">3) 부동산 매입 심리가 점점 확대되며 4) 결국 건설사들의 실제 착공도 확대된다. </t>
    </r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</si>
  <si>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그러나 건설 사이클이 4개의 조건을 무조건 충족한 것은 아니다. </t>
    </r>
    <r>
      <rPr>
        <sz val="11"/>
        <color theme="1"/>
        <rFont val="맑은 고딕"/>
        <family val="2"/>
        <charset val="129"/>
        <scheme val="minor"/>
      </rPr>
      <t xml:space="preserve">가령, '15년에는 금리 인하에도 불구하고 주택 공급 급증에 의해 미분양 물량이 증가했다. </t>
    </r>
    <phoneticPr fontId="1" type="noConversion"/>
  </si>
  <si>
    <t xml:space="preserve">따라서 현 시점이 건설 사이클 상 어디에 위치해 있는지, 앞으로 건설 사이클이 어떻게 펼쳐질지를 확인하기 위해서는 가장 유사한 사이클을 중심으로 확인하여야 한다. </t>
    <phoneticPr fontId="1" type="noConversion"/>
  </si>
  <si>
    <r>
      <t xml:space="preserve">&lt;주요 커버리지 건설업체 주가 추이&gt;에서 확인할 수 있듯이, 1986년 이후 지금까지 </t>
    </r>
    <r>
      <rPr>
        <b/>
        <sz val="11"/>
        <color theme="1"/>
        <rFont val="맑은 고딕"/>
        <family val="3"/>
        <charset val="129"/>
        <scheme val="minor"/>
      </rPr>
      <t>총 7차례의 건설 사이</t>
    </r>
    <r>
      <rPr>
        <sz val="11"/>
        <color theme="1"/>
        <rFont val="맑은 고딕"/>
        <family val="2"/>
        <charset val="129"/>
        <scheme val="minor"/>
      </rPr>
      <t xml:space="preserve">클이 있었다. </t>
    </r>
    <phoneticPr fontId="1" type="noConversion"/>
  </si>
  <si>
    <t xml:space="preserve">2008년 미국 서브프라임 모기지 사태 이후 3번의 사이클을 위의 지표들에 따라 정리하면 다음과 같다. </t>
    <phoneticPr fontId="1" type="noConversion"/>
  </si>
  <si>
    <t>한국 기준금리</t>
    <phoneticPr fontId="1" type="noConversion"/>
  </si>
  <si>
    <t>5.25~3.0</t>
    <phoneticPr fontId="1" type="noConversion"/>
  </si>
  <si>
    <t>2.5~2.0</t>
    <phoneticPr fontId="1" type="noConversion"/>
  </si>
  <si>
    <t>2.25~2.5</t>
    <phoneticPr fontId="1" type="noConversion"/>
  </si>
  <si>
    <t>2.75~3.25</t>
    <phoneticPr fontId="1" type="noConversion"/>
  </si>
  <si>
    <t>3.0~2.75</t>
    <phoneticPr fontId="1" type="noConversion"/>
  </si>
  <si>
    <t>2.25~2.0</t>
    <phoneticPr fontId="1" type="noConversion"/>
  </si>
  <si>
    <t>1.75~1.5</t>
    <phoneticPr fontId="1" type="noConversion"/>
  </si>
  <si>
    <t>1.5~1.25</t>
    <phoneticPr fontId="1" type="noConversion"/>
  </si>
  <si>
    <t>0.75~0.5</t>
    <phoneticPr fontId="1" type="noConversion"/>
  </si>
  <si>
    <t>0.75~1.0</t>
    <phoneticPr fontId="1" type="noConversion"/>
  </si>
  <si>
    <t>1.25~3.25</t>
    <phoneticPr fontId="1" type="noConversion"/>
  </si>
  <si>
    <t>금리 상승/하락기</t>
    <phoneticPr fontId="1" type="noConversion"/>
  </si>
  <si>
    <t xml:space="preserve"> 하락기</t>
    <phoneticPr fontId="1" type="noConversion"/>
  </si>
  <si>
    <t>상승기</t>
    <phoneticPr fontId="1" type="noConversion"/>
  </si>
  <si>
    <t>하락기</t>
    <phoneticPr fontId="1" type="noConversion"/>
  </si>
  <si>
    <t>금리 보합</t>
    <phoneticPr fontId="1" type="noConversion"/>
  </si>
  <si>
    <t>하락 예상</t>
    <phoneticPr fontId="1" type="noConversion"/>
  </si>
  <si>
    <t>이명박 정부(부양)</t>
    <phoneticPr fontId="1" type="noConversion"/>
  </si>
  <si>
    <t>박근혜 정부(부양)</t>
    <phoneticPr fontId="1" type="noConversion"/>
  </si>
  <si>
    <t>문재인 정부(억제)</t>
    <phoneticPr fontId="1" type="noConversion"/>
  </si>
  <si>
    <t>윤석열 정부(부양)</t>
    <phoneticPr fontId="1" type="noConversion"/>
  </si>
  <si>
    <t>미분양 주택 감소</t>
    <phoneticPr fontId="1" type="noConversion"/>
  </si>
  <si>
    <t>감소</t>
    <phoneticPr fontId="1" type="noConversion"/>
  </si>
  <si>
    <t>미분양 주택 수  yoy</t>
    <phoneticPr fontId="1" type="noConversion"/>
  </si>
  <si>
    <t>주택착공실적 증가</t>
    <phoneticPr fontId="1" type="noConversion"/>
  </si>
  <si>
    <t>증가</t>
    <phoneticPr fontId="1" type="noConversion"/>
  </si>
  <si>
    <t>주택착공실적 yoy</t>
    <phoneticPr fontId="1" type="noConversion"/>
  </si>
  <si>
    <t xml:space="preserve">이중 가장 큰 사이클은 2013년 시작된 사이클이다. </t>
    <phoneticPr fontId="1" type="noConversion"/>
  </si>
  <si>
    <t>이 사이클을 한번 살펴보자.</t>
    <phoneticPr fontId="1" type="noConversion"/>
  </si>
  <si>
    <t>1. 2013년, Big Cycle의 시작</t>
    <phoneticPr fontId="1" type="noConversion"/>
  </si>
  <si>
    <t>2012년초에는 건설업종 주가 부진하였다. 1) 글로벌 금융위기 이후 장기간 이어진 부동산 침체와 2) 2012년경부터 본격화된 해외 부실 등이 맞물렸기 떄문이다.</t>
    <phoneticPr fontId="1" type="noConversion"/>
  </si>
  <si>
    <t xml:space="preserve">그러나 12년 7월 3.25%였던 기준금리가 인하되며 부동산 상승 국면 시작된다. </t>
    <phoneticPr fontId="1" type="noConversion"/>
  </si>
  <si>
    <t xml:space="preserve">2013년에 시작된 사이클은 4가지의 조건을 모두 충족한 Big Cycle이었다. </t>
    <phoneticPr fontId="1" type="noConversion"/>
  </si>
  <si>
    <t xml:space="preserve">우선, 약 3년에 걸처 3.25%에서 1.5%로 금리가 하락하였다. </t>
    <phoneticPr fontId="1" type="noConversion"/>
  </si>
  <si>
    <t xml:space="preserve">낮아지는 금리가 13년 미분양 주택 수를 빠르게 감소시켰고, 부동산 심리가 본격 개선되며 13년 하반기부터는 착공 수가 반등하기 시작한다. </t>
    <phoneticPr fontId="1" type="noConversion"/>
  </si>
  <si>
    <t xml:space="preserve">당시 부동산 매입 심리가 개선되었음은 아파트, 연립주택, 단독주택 등 주택시장의 평균적인 매매가격변화를 측정하는 지표인 주택매매가격지수를 통해 확인할 수 있다. </t>
    <phoneticPr fontId="1" type="noConversion"/>
  </si>
  <si>
    <t>2012~2014년의 전국 종합/아파트 매매가격 지수를 살펴보면, 13년부터 매매가격지수가 반등한다.</t>
    <phoneticPr fontId="1" type="noConversion"/>
  </si>
  <si>
    <t>주택착공건수도 '13년 약 42만 9천건에서 '15년 약 71만 7천건으로 상승한다. '15년의 주택착공건수는 역대 최대이다.</t>
    <phoneticPr fontId="1" type="noConversion"/>
  </si>
  <si>
    <t xml:space="preserve">박근혜 정부도 부동산 3법을 통과시키는 등 지속적인 부양 정책을 이어갔다. </t>
    <phoneticPr fontId="1" type="noConversion"/>
  </si>
  <si>
    <t xml:space="preserve">이런 4가지 조건이 모두 맞물리며, 2013년부터 건설 업계는 폭발적인 성장을 보였다. </t>
    <phoneticPr fontId="1" type="noConversion"/>
  </si>
  <si>
    <t xml:space="preserve">대표적인 예로, '13년 1월 10,000원대에 형성되었던 아이에스동서의 주가는 꾸준히 올라 7월 24일 최고가 89,900원을 갱신했다.  </t>
    <phoneticPr fontId="1" type="noConversion"/>
  </si>
  <si>
    <t xml:space="preserve">건자재 섹터도 마찬가지. 욕실 건자재를 만드는 대림B&amp;co 주가는 '13년 10월 최저가인 1,550원에서 꾸준히 반등해 '15년 7월 최고가 30,350원을 찍었다. 한샘의 주가도 '13년 최저 15,300원에서 '15년 347,000원까지 상승했다. </t>
    <phoneticPr fontId="1" type="noConversion"/>
  </si>
  <si>
    <t xml:space="preserve">2013년에는 꼭 봐야하는 사건이 있으니, 바로 빅 배스(Big Bath)이다. </t>
    <phoneticPr fontId="1" type="noConversion"/>
  </si>
  <si>
    <t xml:space="preserve">2013년 4월, 건설업계에는 예상치 못한 빅 배스가 출몰하며 주가 급락한다. </t>
    <phoneticPr fontId="1" type="noConversion"/>
  </si>
  <si>
    <t>빅 배스(Big bath)는 회계상으로 부실 요소를 한 회계연도에 전액 비용으로 처리한다는 뜻으로, 주로 신임 경영자가 전임 경영자 시절 발생한 손실을 반영할 때 등장한다.</t>
    <phoneticPr fontId="1" type="noConversion"/>
  </si>
  <si>
    <t>GS 건설은 당시 빅배스 전략을 사용한 대표적인 기업으로, 그간 미룬 해외 건설 현장에서 높아진 원가를 일시에 반영하면서 역대 최대 규모의 영업적자(9354억 원) 기록했다.</t>
    <phoneticPr fontId="1" type="noConversion"/>
  </si>
  <si>
    <t xml:space="preserve">1분기 5,354억 원 규모의 어닝쇼크를 발표하면서 당시 6만원 안팎이었던 주가는 2만원대로 급락했다. </t>
    <phoneticPr fontId="1" type="noConversion"/>
  </si>
  <si>
    <t xml:space="preserve">2013년 빅배스의 원인은 해외플랜트 사업에서 발생한 손실이었다. </t>
    <phoneticPr fontId="1" type="noConversion"/>
  </si>
  <si>
    <t>[해외건설 부실 늪]② "모르고도, 알고도 당했다"…실적집착·역량부족·관리부재 탓 - 조선비즈 (chosun.com)</t>
  </si>
  <si>
    <t>어닝 쇼크 이전엔 '수주 신화'가 있었다. 2010년 한국 해외건설 수주액은 716억달러라는 사상 최고 실적을 기록했고, 이후 몇 년간 600억달러 안팎의 수주 호황이 이어졌다.</t>
    <phoneticPr fontId="1" type="noConversion"/>
  </si>
  <si>
    <t>문제는 해외플랜트 사업에서 국내 건설사 간 발생한 과다한 출혈경쟁과 수주 구조 상 최하 위치인 EPC 형태의 수주.</t>
    <phoneticPr fontId="1" type="noConversion"/>
  </si>
  <si>
    <r>
      <rPr>
        <sz val="11"/>
        <color rgb="FF222222"/>
        <rFont val="맑은 고딕"/>
        <family val="3"/>
        <charset val="129"/>
      </rPr>
      <t>국내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건설사는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자재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구매와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시공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관리</t>
    </r>
    <r>
      <rPr>
        <sz val="11"/>
        <color rgb="FF222222"/>
        <rFont val="Arial"/>
        <family val="2"/>
      </rPr>
      <t xml:space="preserve">, </t>
    </r>
    <r>
      <rPr>
        <sz val="11"/>
        <color rgb="FF222222"/>
        <rFont val="맑은 고딕"/>
        <family val="3"/>
        <charset val="129"/>
      </rPr>
      <t>시험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운전까지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모두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책임지는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일괄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도급방식</t>
    </r>
    <r>
      <rPr>
        <sz val="11"/>
        <color rgb="FF222222"/>
        <rFont val="Arial"/>
        <family val="2"/>
      </rPr>
      <t xml:space="preserve">(EPC </t>
    </r>
    <r>
      <rPr>
        <sz val="11"/>
        <color rgb="FF222222"/>
        <rFont val="맑은 고딕"/>
        <family val="3"/>
        <charset val="129"/>
      </rPr>
      <t>턴키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공사</t>
    </r>
    <r>
      <rPr>
        <sz val="11"/>
        <color rgb="FF222222"/>
        <rFont val="Arial"/>
        <family val="2"/>
      </rPr>
      <t>)</t>
    </r>
    <r>
      <rPr>
        <sz val="11"/>
        <color rgb="FF222222"/>
        <rFont val="맑은 고딕"/>
        <family val="3"/>
        <charset val="129"/>
      </rPr>
      <t>을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주로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 xml:space="preserve">수주했는데, 수익률이 낮고 리스크가 크다. </t>
    </r>
    <phoneticPr fontId="1" type="noConversion"/>
  </si>
  <si>
    <t>이처럼 빅배스는 당기 실적에 큰 타격을 준다. 그러나 기업은 빅배스를 통해 누적된 부실을 모두 비용으로 털어내며 추후 큰 실적 반등을 꾀할 수도 있다.</t>
    <phoneticPr fontId="1" type="noConversion"/>
  </si>
  <si>
    <t>GS 건설도 이듬해인 14년 곧바로 흑자 전환 성공, 현장 원가를 안정적으로 관리할 수 있는 수준으로 다시 끌어올리며 22년까지 단 한번도 영업손실을 기록하지 않았다. OPM도 1%에서 5%로 개선되었다.</t>
    <phoneticPr fontId="1" type="noConversion"/>
  </si>
  <si>
    <t xml:space="preserve">빅 배스 사건에서 눈여겨 봐야 하는 건 현금흐름이다. </t>
    <phoneticPr fontId="1" type="noConversion"/>
  </si>
  <si>
    <t xml:space="preserve">2013년 GS건설의 영업활동현금흐름은 - 1조 1,543억 원이었다. 그간 미룬 원가 상승분을 한 해에 실제 현금 지출로 처리한 것이다. </t>
    <phoneticPr fontId="1" type="noConversion"/>
  </si>
  <si>
    <t xml:space="preserve">덕분에 추후에 현금 유출을 걱정할 필요가 없었고, 이듬해부터 +5,715억원의 영업활동현금흐름을 보이며 빅 배스 효과가 다양하게 나타났다. </t>
    <phoneticPr fontId="1" type="noConversion"/>
  </si>
  <si>
    <t xml:space="preserve">반면, 23년 인천 검단 아파트 사고 수습 비용은 5,524억원은 충당부채로 설정할 수밖에 없는 까닭에 실제 현금 지출로 이어지지 않았다. </t>
    <phoneticPr fontId="1" type="noConversion"/>
  </si>
  <si>
    <t xml:space="preserve">추후 현금흐름 둔화가 확정된 셈. 이 경우는 '13년과 다르게 현금흐름 측면에서 빅 배스 효과를 기대하기 어렵다. </t>
    <phoneticPr fontId="1" type="noConversion"/>
  </si>
  <si>
    <t>2. 2014~2016, Big Cycle의 전개</t>
    <phoneticPr fontId="1" type="noConversion"/>
  </si>
  <si>
    <t xml:space="preserve">14년에는 주택 가격이 보합세를 유지하며 국내 부동산 시장에 호황이 계속됐다.  금리는 여전히 인하 중이었고 미분양 주택 수도 꾸준히 감소했다. 주택 착공도 착실히 진행되었다. </t>
    <phoneticPr fontId="1" type="noConversion"/>
  </si>
  <si>
    <t>12년 초 이후 부진했던 건설업종 주가는 13년 하반기부터 확인된 분양시장 개선 추이와 금리인하 기대감 등이 반영되며 2014년 초부터 조금씩 반등한다.</t>
    <phoneticPr fontId="1" type="noConversion"/>
  </si>
  <si>
    <t>13년 건자재 기업들의 주가 상승을 시작으로 14년 6월 전후를 기점으로 (구)현대산업개발과 대우건설, GS건설의 주가 상승이 두드러지기 시작했다.</t>
    <phoneticPr fontId="1" type="noConversion"/>
  </si>
  <si>
    <t>1) 13년 빅베쓰로 인한 실적 개선 기대감이 높고 2) 주택사업 비중이 높다는 공통점이 있는 기업들이 본격적인 금리 인하 초입기에 함께 상승하였던 것이다. 이러한 동반 상승은 당해 7월 말까지 이어졌다.</t>
    <phoneticPr fontId="1" type="noConversion"/>
  </si>
  <si>
    <t>그러나 이후에는 유래 없는 주택 호황기에도 대형건설사 전반의 주가는 부진, (구) 현대산업개발만의 차별적 상승이 두드러졌다.</t>
    <phoneticPr fontId="1" type="noConversion"/>
  </si>
  <si>
    <t>(구) 현대산업개발과 달리 타기업들은 기대했던 실적개선이 이루어지지 않았기 때문.</t>
    <phoneticPr fontId="1" type="noConversion"/>
  </si>
  <si>
    <t xml:space="preserve">결국 개선된 환경 속 펀더멘탈 개선을 함께 보여주는 기업을 골라야 함을 보여주는 대목이다. </t>
    <phoneticPr fontId="1" type="noConversion"/>
  </si>
  <si>
    <t xml:space="preserve">그리고 2015년 2차 빅 배스가 터진다. </t>
    <phoneticPr fontId="1" type="noConversion"/>
  </si>
  <si>
    <t xml:space="preserve">15년 빅 배스가 일어난 대표적인 기업은 삼성엔지니어링과 태영건설, 대우건설 등. 13년과 마찬가지로 원인은 해외 공사였다. </t>
    <phoneticPr fontId="1" type="noConversion"/>
  </si>
  <si>
    <t xml:space="preserve">두 번의 빅 배스를 거치며 건설주를 향한 불신이 커졌고, 이를 기점으로 시장은 건설주의  미청구공사금액, 계약자산금액 등에 주목하기 시작한다. </t>
    <phoneticPr fontId="1" type="noConversion"/>
  </si>
  <si>
    <t xml:space="preserve">'15~16년에는 금리 인하에도 불구하고 주택 공급 급증에 의해 미분양 물량이 증가했다. </t>
  </si>
  <si>
    <t>14년과 '15년 주택건설 분양실적이 전년대비 각각 +15%, +52% 증가한 점에 비추어 볼 때, 당시 수요를 초과하는 공급이 발생했을 것으로 추정.</t>
    <phoneticPr fontId="1" type="noConversion"/>
  </si>
  <si>
    <t>3. 2017~2019년</t>
    <phoneticPr fontId="1" type="noConversion"/>
  </si>
  <si>
    <t>문재인 정부의 취임 이후, 6.19 부동산 대책으로 기존 LTV 60%에서 40%로 감축하여 주택 수요를 낮추고, 민간택지 분양가상한제 적용기준을 확대해 건설사들의 공급 의지 줄이며 부동산 불황기가 시작됐다.</t>
    <phoneticPr fontId="1" type="noConversion"/>
  </si>
  <si>
    <t>당시 건설사의 평균 착공 수를 확인해보면, '16년 약 5.5만호에서 '18년 4만호 정도로 크게 하락했다.</t>
    <phoneticPr fontId="1" type="noConversion"/>
  </si>
  <si>
    <t xml:space="preserve">19말 시작된 팬데믹도 부동산 시장에 영향을 미쳤다. </t>
    <phoneticPr fontId="1" type="noConversion"/>
  </si>
  <si>
    <t>코로나19로 인해 전반적인 경기가 침체된 것도 있고, 각국의 봉쇄정책으로 글로벌 협업체계가 제한되고 글로벌 공급가치사슬이 재편되어 원자재 가격 상승했기 때문.</t>
    <phoneticPr fontId="1" type="noConversion"/>
  </si>
  <si>
    <t xml:space="preserve">주택시장은 팬데믹 초기에는 하락세를 보였으나, 경기 침체에 대응하기 위한 막대한 유동성 증가와 저금리로 인해 다시 상승세를 보인다. </t>
    <phoneticPr fontId="1" type="noConversion"/>
  </si>
  <si>
    <t>4. 2020년, 다시 찾아온 상승국면</t>
    <phoneticPr fontId="1" type="noConversion"/>
  </si>
  <si>
    <t xml:space="preserve">20년의 사이클 역시 금리 하락과 함께 시작됐다. '19년 1.75%였던 금리는 약 2년 동안 0.5%로 하락하며 저점을 찍었다. </t>
    <phoneticPr fontId="1" type="noConversion"/>
  </si>
  <si>
    <t xml:space="preserve">20~21년 저금리가 이어지며 주택 수요가 증가했고, 정부의 부동산 수요 억제 정책으로 오히려 투기 수요가 크게 증가하며 미분양 감소이 감소하며 국내 주택 수주에 대한 높은 기대감이 형성됐다. </t>
    <phoneticPr fontId="1" type="noConversion"/>
  </si>
  <si>
    <t xml:space="preserve">전국 아파트 매매가격지수도 '19년 1월 87.526에서 '21년 11월 106.204점까지 상승했다. 종합매매가격지수도 마찬가지로 19년 대비 21년 상승했다. </t>
    <phoneticPr fontId="1" type="noConversion"/>
  </si>
  <si>
    <r>
      <t xml:space="preserve">이 시기 미분양 물량이 시장에 누적되었음은 위의 자료를 통해 확인할 수 있으므로, 이번에는 </t>
    </r>
    <r>
      <rPr>
        <b/>
        <sz val="11"/>
        <color theme="1"/>
        <rFont val="맑은 고딕"/>
        <family val="3"/>
        <charset val="129"/>
        <scheme val="minor"/>
      </rPr>
      <t>준공 후 미분양 물량</t>
    </r>
    <r>
      <rPr>
        <sz val="11"/>
        <color theme="1"/>
        <rFont val="맑은 고딕"/>
        <family val="2"/>
        <charset val="129"/>
        <scheme val="minor"/>
      </rPr>
      <t>을 확인해보고자 한다.</t>
    </r>
    <phoneticPr fontId="1" type="noConversion"/>
  </si>
  <si>
    <t xml:space="preserve">전국 기준 준공후미분양 물량의 증가 시기는 '07~'09, '17~'19으로 증가 추세 초입부터 고점을 찍기까지 통상 3년의 기간이 소요됐다. </t>
    <phoneticPr fontId="1" type="noConversion"/>
  </si>
  <si>
    <r>
      <t xml:space="preserve">상승 국면이 시작된 '21부터 '22까지는 준공후 물량이 감소했는데, 이처럼 </t>
    </r>
    <r>
      <rPr>
        <b/>
        <sz val="11"/>
        <color theme="1"/>
        <rFont val="맑은 고딕"/>
        <family val="3"/>
        <charset val="129"/>
        <scheme val="minor"/>
      </rPr>
      <t>준공후 미분양의 증감은 미분양 대비 약 1년 후행하여 반영</t>
    </r>
    <r>
      <rPr>
        <sz val="11"/>
        <color theme="1"/>
        <rFont val="맑은 고딕"/>
        <family val="2"/>
        <charset val="129"/>
        <scheme val="minor"/>
      </rPr>
      <t xml:space="preserve">된다. </t>
    </r>
    <phoneticPr fontId="1" type="noConversion"/>
  </si>
  <si>
    <t xml:space="preserve">그러나 20년에 시작된 상승국면은 13년의 Big Cycle처럼 4가지 조건을 모두 만족하진 않았다. </t>
    <phoneticPr fontId="1" type="noConversion"/>
  </si>
  <si>
    <t xml:space="preserve">1) 정부의 부동산 부양 정책이 없었고, 2) 시중 유동성 증가, 문재인 정부 규제 여파로 '19~'21년 사이 공급은 증감하였다. </t>
    <phoneticPr fontId="1" type="noConversion"/>
  </si>
  <si>
    <t xml:space="preserve">문재인 정부는 신규 주택 공급을 제한하는 가운데 23회 발표된 규제 중심의 정책을 통해 시장을 통제하고자 하였다. </t>
    <phoneticPr fontId="1" type="noConversion"/>
  </si>
  <si>
    <t xml:space="preserve">오른쪽 표는 문재인 정권 기간 주요 사건 및 정책과 그에 따른 전국 아파트 매매가격지수이다. </t>
    <phoneticPr fontId="1" type="noConversion"/>
  </si>
  <si>
    <t xml:space="preserve">임기 4년차였던 '20년부터 역대급 주택가격 상승률이 나타나기 시작하면서 핀셋 규제가 오히려 풍선 효과로 연결되는 실패로 이어졌다. </t>
    <phoneticPr fontId="1" type="noConversion"/>
  </si>
  <si>
    <t>5. 2022~2023, 업황 둔화</t>
    <phoneticPr fontId="1" type="noConversion"/>
  </si>
  <si>
    <t>22~'23년은 시장 측면 문제에다 공사비용 상승이라는 문제가 더해진 복합적 사이클로, 업체들의 펀더멘탈 훼손 역시 복합적으로 나타났다.</t>
    <phoneticPr fontId="1" type="noConversion"/>
  </si>
  <si>
    <t xml:space="preserve">22년은 1년 동안 금리가 0.5%에서 3.25%까지 급등하면서 급격히 유동성이 냉각한 시기였다. </t>
    <phoneticPr fontId="1" type="noConversion"/>
  </si>
  <si>
    <t xml:space="preserve">인플레이션으로 인한 금리 상승 기조 지속되며 부동산 수요 악화와 PF 사태가 발생하였는데, 이처럼 부동산 매매 수요는 크게 위축된 반면 공급은 증가하며 가격이 크게 하락하였다. </t>
    <phoneticPr fontId="1" type="noConversion"/>
  </si>
  <si>
    <t>그렇다면 '21년부터 건설사들의 공사비용이 가파르게 증가한 이유는 무엇일까?</t>
    <phoneticPr fontId="1" type="noConversion"/>
  </si>
  <si>
    <t xml:space="preserve">1) 전 세계 주요국들이 COVID-19 대응 과정에서 시행한 저금리 정책이 글로벌 인플레이션을 촉발하였고 2) '20~'23년 발생한 철근, 시멘트 등 자재 수급난이 일어났으며 3) 러-우 전쟁으로 원재료 가격이 급등하였기 때문이다. </t>
    <phoneticPr fontId="1" type="noConversion"/>
  </si>
  <si>
    <t>건설공사에 투입되는 직접공사비에 대한 물가변동을 추정하는 건설공사비지수(2015년 기준)의 경우, '20년 12월 122pt에서 '23년 12월 153pt로 3년 만에 약 +26% 급증했다.</t>
  </si>
  <si>
    <t xml:space="preserve">03~'05년과 '17~'18년에도 원자재 가격이 상승하였으나, 이는 건설경기 호황에 따라 건설투자가 확대되면서 자재 가격이 후행적으로 상승한 것이었다. </t>
    <phoneticPr fontId="1" type="noConversion"/>
  </si>
  <si>
    <t xml:space="preserve">반면, '21년부터 지속된 공사비 급등 현상은 원자재 가격 상승 등 공급 요인 영향으로 건설투자 증가를 수반하지 않는 모습이다. '07~'09년의 건설자재 가격 및 비용 상승기와 유사하다. </t>
    <phoneticPr fontId="1" type="noConversion"/>
  </si>
  <si>
    <t xml:space="preserve">22~23년 업황 둔화에서 특이한 점은 대형 사고 여파로 22~23년 이익이 먼저 급감한 기업들이 있다는 것. </t>
    <phoneticPr fontId="1" type="noConversion"/>
  </si>
  <si>
    <t xml:space="preserve">통상적 움직임과 달리 업황 하락 시점에 이익이 동행하여 하락한 것인데 해당 기업들 (HDC현대산업개발, GS건설)은 업종 내에서도 이익 증가율 (2024~2025년)이 꾸준하게 높게 예상되어 온 공통점이 있다. </t>
    <phoneticPr fontId="1" type="noConversion"/>
  </si>
  <si>
    <t>부동산 지표들이 서로 다른 방향성을 제시하는 경우가 많기에 업황에 대한 완벽한 결론을 내리는건 쉽지 않다.</t>
    <phoneticPr fontId="1" type="noConversion"/>
  </si>
  <si>
    <t>팬데믹 사이클 이후로 온 불황으로 대부분 지표들이 부동산 경기가 안 좋음을 나타내고 있다.</t>
    <phoneticPr fontId="1" type="noConversion"/>
  </si>
  <si>
    <t>아래 데이터들은 모두 빅파이낸스에서 얻을 수 있다.</t>
    <phoneticPr fontId="1" type="noConversion"/>
  </si>
  <si>
    <t>최근의 지표들은 대부분 큰 변동이 없지만 방향성을 가지는 지표는 서울 P관련 지표와 미분양 지표다.</t>
    <phoneticPr fontId="1" type="noConversion"/>
  </si>
  <si>
    <t>서울에서 전세가와 실거래 매매가 지수 살짝 반등 중이라 P 측면에서는 긍정적인 방향성을 보이고 있다.</t>
    <phoneticPr fontId="1" type="noConversion"/>
  </si>
  <si>
    <t>하지만 미분양과 준공 후 미분양이 늘고 있어 불황이 심해질 것으로도 예측이 가능하다.</t>
    <phoneticPr fontId="1" type="noConversion"/>
  </si>
  <si>
    <t>cofix 금리란 대한민국 대표 8개 은행이 시장에서 조달하는 수신상품의 조달금리를 가중 평균해 산출한 것으로 '자금조달비용지수'라고도 불린다.</t>
    <phoneticPr fontId="1" type="noConversion"/>
  </si>
  <si>
    <t>(8개 은행: 국민은행, 신한은행, 하나은행, 농협, 기업은행, SC제일은행, 씨티은행)</t>
    <phoneticPr fontId="1" type="noConversion"/>
  </si>
  <si>
    <t>여기서 수신상품이란 여신의 반대 개념으로 예금/적금이나 은행채 같이 은행이 돈을 받는 상품을 뜻한다.</t>
    <phoneticPr fontId="1" type="noConversion"/>
  </si>
  <si>
    <t>지수산출대상 자금조달 상품으로 정기예적금, 상호부금, 주택부금, 양도성예금증서, 환매조건부채권매도, 표지어음매출, 금융채가 포함된다.</t>
    <phoneticPr fontId="1" type="noConversion"/>
  </si>
  <si>
    <t>이 cofix 금리에 각 개인의 프리미엄은 가산 금리를 더하면 개별주택담보대출의 금리가 된다.</t>
    <phoneticPr fontId="1" type="noConversion"/>
  </si>
  <si>
    <t>따라서 cofix 금리는 주담대 대출의 기준이 되는 금리로 부동산 업황을 결정하는 가장 중요한 금리이다.</t>
    <phoneticPr fontId="1" type="noConversion"/>
  </si>
  <si>
    <t>전반적으로 한국은행의 기준 금리를 따라가는 경향성이 크다.</t>
    <phoneticPr fontId="1" type="noConversion"/>
  </si>
  <si>
    <t>cofix 금리는 총 4종류가 있다.</t>
    <phoneticPr fontId="1" type="noConversion"/>
  </si>
  <si>
    <t>1. 신규취급액 기준 cofix: 최근 30일간 취급한 수신상품의 평균이율, 시장 금리 변화를 빠르게 캐치</t>
    <phoneticPr fontId="1" type="noConversion"/>
  </si>
  <si>
    <t>2. 잔액기준 cofix: 월 말에 보유한 수신상품 잔액의 평균, 시장 금리 변화에 느리게 반응</t>
    <phoneticPr fontId="1" type="noConversion"/>
  </si>
  <si>
    <t>3. 신 잔액기준 cofix: 수신상품에 예수금/차입금/결제성 자금을 더해 계산한 평균이율, 잔액기준의 보완</t>
    <phoneticPr fontId="1" type="noConversion"/>
  </si>
  <si>
    <t>4. 단기 cofix: 만기가 3개월인 신규 조달 상품의 평균 금리, 만기가 짧은 기업 운전자금의 주요 지표</t>
    <phoneticPr fontId="1" type="noConversion"/>
  </si>
  <si>
    <t>주택담보대출 금리를 이해하기 위해서는 cofix 금리를 알아야 한다.</t>
    <phoneticPr fontId="1" type="noConversion"/>
  </si>
  <si>
    <t>미분양 지표가 올라오는 것으로 전체적인 업황은 안 좋은 것으로 보이지만 P가 올라오는 것은 개별 기업 관점에서 불황을 이겨내는 기업이 있을것으로 보인다.</t>
    <phoneticPr fontId="1" type="noConversion"/>
  </si>
  <si>
    <t>마지막 사이클 때 부동산 가격이 오르면서 전반적으로 정부는 규제 스탠스를 취하고 있다.</t>
    <phoneticPr fontId="1" type="noConversion"/>
  </si>
  <si>
    <t>거기에 PF 관련 리스크가 대두되면서 건설주 전반적으로 공포가 퍼진 상태다.</t>
    <phoneticPr fontId="1" type="noConversion"/>
  </si>
  <si>
    <t>하지만 현재의 PF 리스크는 금융위기 때와는 달리 개별 기업의 영업 방식의 차이가 더 크다.</t>
    <phoneticPr fontId="1" type="noConversion"/>
  </si>
  <si>
    <t>1. 워크아웃(workout)이란?</t>
    <phoneticPr fontId="1" type="noConversion"/>
  </si>
  <si>
    <t>부도로 쓰러질 위기에 처해 있는 기업 중에서 회생시킬 가치가 있는 기업을 살려내는 작업.</t>
    <phoneticPr fontId="1" type="noConversion"/>
  </si>
  <si>
    <t>채권금융기관이 거래기업(이하 "대상기업")의 재무구조를 개선시키고 경쟁력을 강화시킴으로써 종국적으로 대상기업의 채무상환능력을 제고시키는 절차</t>
    <phoneticPr fontId="1" type="noConversion"/>
  </si>
  <si>
    <t xml:space="preserve">구체적인 수단으로 1) 부채구조 조정:  대상기업의 채무부담 완화를 위함. 대출금 출자전환, 대출원리금 상환 유예, 이자감면, 채무면제, 단기대출의 중장기 전환 등 </t>
    <phoneticPr fontId="1" type="noConversion"/>
  </si>
  <si>
    <t>2) 대상기업의 감자, 3) 자산매각, 4) 주력사업 정비 및 영업전략 전환, 5) 기업집단내의 한계계열사 정리 및 상호채무보증 해소, 6)대내외 투자자의 신규투자자금 유입 등이 있음.</t>
    <phoneticPr fontId="1" type="noConversion"/>
  </si>
  <si>
    <t>지금까지 국내은행들은 문제기업이 발생하면 1) 신규자금 지원을 중단함으로써 부도를 내거나, 2) 근본적인 처방없이 자금을 계속지원하여 부도를 막아 주는(bail out) 두가지 방식중에서 하나를 택일하여 왔던 것이 상례</t>
    <phoneticPr fontId="1" type="noConversion"/>
  </si>
  <si>
    <t>문제는 전자의 경우 금융기관이 보유하고 있는 대상기업에 대한 채권전체가 부실채권화 되고, 후자는 대부분 시간이 지나면서 부실채권 규모만 확대시키는 결과로 귀결된다는 것.</t>
    <phoneticPr fontId="1" type="noConversion"/>
  </si>
  <si>
    <t xml:space="preserve">반면 워크아웃 절차는 대상기업의 현금흐름 및 경쟁력 구조를 획기적으로 개선시키는 것을 전제로 금융지원을 하고, 이 과정에서 채권금융기관도 보유채권의 회수가능성을 높이기 위해 일부 손실을 감수함. </t>
    <phoneticPr fontId="1" type="noConversion"/>
  </si>
  <si>
    <t>즉 100이라는 금융기관의 채권이 거래기업의 도산으로 인해 모두 부실채권화 되는 것보다는, 채권금융기관이 상호 협의하여 20이라는 채무를 면제해 줌으로써 대상기업의 금융비용부담 경감을 통해 재무구조를 개선시켜 주고,</t>
    <phoneticPr fontId="1" type="noConversion"/>
  </si>
  <si>
    <t>이와 함께 대상기업에서도 사업 재정비, 자산매각 등 자구노력을 병행함으로써 종국적으로 80이라는 금융기관채권의 완전 정상화를 도모하는 방식.</t>
    <phoneticPr fontId="1" type="noConversion"/>
  </si>
  <si>
    <t xml:space="preserve">워크아웃은 다음과 같은 순서로 진행됨. </t>
    <phoneticPr fontId="1" type="noConversion"/>
  </si>
  <si>
    <t>workout팀 구성 → 기업부실 판정 → 채권금융기관 협의회 소집 및 채권행사 유예 → 채권금융기관간 workout 추진방안 협상 → 채권금융기관의 workout plan 확정 → 대상기업과 workout약정 체결</t>
  </si>
  <si>
    <t xml:space="preserve">2. 2008년 이후 주요 건설사의 부실발생 추이 </t>
    <phoneticPr fontId="1" type="noConversion"/>
  </si>
  <si>
    <t>년도</t>
    <phoneticPr fontId="1" type="noConversion"/>
  </si>
  <si>
    <t xml:space="preserve">워크아웃 </t>
    <phoneticPr fontId="1" type="noConversion"/>
  </si>
  <si>
    <t>기업회생절차</t>
    <phoneticPr fontId="1" type="noConversion"/>
  </si>
  <si>
    <t>최종부도</t>
    <phoneticPr fontId="1" type="noConversion"/>
  </si>
  <si>
    <t xml:space="preserve">우방 </t>
    <phoneticPr fontId="1" type="noConversion"/>
  </si>
  <si>
    <t>신성건설</t>
    <phoneticPr fontId="1" type="noConversion"/>
  </si>
  <si>
    <t>2008년 금융위기 당시 PF 보증에 따른 부실발생으로 다수의 건설사가 도산함.</t>
    <phoneticPr fontId="1" type="noConversion"/>
  </si>
  <si>
    <t xml:space="preserve">이수건설, 동문건설, 월드건설, 풍림산업, </t>
    <phoneticPr fontId="1" type="noConversion"/>
  </si>
  <si>
    <t xml:space="preserve">태왕, 영동건설, </t>
    <phoneticPr fontId="1" type="noConversion"/>
  </si>
  <si>
    <t>신성건설, 아천세양건설</t>
    <phoneticPr fontId="1" type="noConversion"/>
  </si>
  <si>
    <t>우림건설, 삼호, 경남기업, 신도종합건설,</t>
  </si>
  <si>
    <t>현진건설(워크아웃 중단 후 기업회생절차</t>
    <phoneticPr fontId="1" type="noConversion"/>
  </si>
  <si>
    <t xml:space="preserve">워크아웃은 채권자와 채무자 간의 채무조정이며, 법적 채무 조정 절차인 기업회생과는 다른 개념. 둘의 세부적인 차이는 다음과 같음. </t>
    <phoneticPr fontId="1" type="noConversion"/>
  </si>
  <si>
    <t xml:space="preserve">현진건설, 금호산업 </t>
  </si>
  <si>
    <t>진행)</t>
    <phoneticPr fontId="1" type="noConversion"/>
  </si>
  <si>
    <t>대우자동차판매, 성우종합건설, 중앙건설,</t>
    <phoneticPr fontId="1" type="noConversion"/>
  </si>
  <si>
    <t>남양건설</t>
    <phoneticPr fontId="1" type="noConversion"/>
  </si>
  <si>
    <t>기준</t>
    <phoneticPr fontId="1" type="noConversion"/>
  </si>
  <si>
    <t>기업회생</t>
    <phoneticPr fontId="1" type="noConversion"/>
  </si>
  <si>
    <t>벽산건설, 신동아건설, 남광토건,</t>
    <phoneticPr fontId="1" type="noConversion"/>
  </si>
  <si>
    <t>관련법률</t>
    <phoneticPr fontId="1" type="noConversion"/>
  </si>
  <si>
    <t>기업구조보정촉진법</t>
    <phoneticPr fontId="1" type="noConversion"/>
  </si>
  <si>
    <t>채무자 회생 및 파산에 관한 법률</t>
    <phoneticPr fontId="1" type="noConversion"/>
  </si>
  <si>
    <t xml:space="preserve">제일건설, 청구, 한라주택, 동일토건, </t>
  </si>
  <si>
    <t>대상</t>
    <phoneticPr fontId="1" type="noConversion"/>
  </si>
  <si>
    <t>금융기관 신용 고여액 500억원 이상의 법인</t>
    <phoneticPr fontId="1" type="noConversion"/>
  </si>
  <si>
    <t>법률상 대상기업체(지급불능, 채무초과)</t>
    <phoneticPr fontId="1" type="noConversion"/>
  </si>
  <si>
    <t>금호산업, 한일건설,</t>
    <phoneticPr fontId="1" type="noConversion"/>
  </si>
  <si>
    <t>감독기관</t>
    <phoneticPr fontId="1" type="noConversion"/>
  </si>
  <si>
    <t>채권금융기관 주거래 은행</t>
    <phoneticPr fontId="1" type="noConversion"/>
  </si>
  <si>
    <t>관할회생법원</t>
    <phoneticPr fontId="1" type="noConversion"/>
  </si>
  <si>
    <t>고려개발</t>
    <phoneticPr fontId="1" type="noConversion"/>
  </si>
  <si>
    <t>월드건설, LIG건설, 범양건영, 삼부토건</t>
    <phoneticPr fontId="1" type="noConversion"/>
  </si>
  <si>
    <t>채무조정여부</t>
    <phoneticPr fontId="1" type="noConversion"/>
  </si>
  <si>
    <t xml:space="preserve">일부 채권 가능 </t>
    <phoneticPr fontId="1" type="noConversion"/>
  </si>
  <si>
    <t>모든 채권 가능</t>
    <phoneticPr fontId="1" type="noConversion"/>
  </si>
  <si>
    <t>풍림산업, 우림건설, 벽산건설, 삼환기업,</t>
    <phoneticPr fontId="1" type="noConversion"/>
  </si>
  <si>
    <t>추가자금지원</t>
    <phoneticPr fontId="1" type="noConversion"/>
  </si>
  <si>
    <t>가능</t>
    <phoneticPr fontId="1" type="noConversion"/>
  </si>
  <si>
    <t>없음</t>
    <phoneticPr fontId="1" type="noConversion"/>
  </si>
  <si>
    <t xml:space="preserve">남광토건, 한라산업개발, 극동건설 </t>
    <phoneticPr fontId="1" type="noConversion"/>
  </si>
  <si>
    <t>경영권유지</t>
    <phoneticPr fontId="1" type="noConversion"/>
  </si>
  <si>
    <t xml:space="preserve">채권은행에서 공동관리 </t>
    <phoneticPr fontId="1" type="noConversion"/>
  </si>
  <si>
    <t>쌍용건설</t>
    <phoneticPr fontId="1" type="noConversion"/>
  </si>
  <si>
    <t>STX 건설.</t>
    <phoneticPr fontId="1" type="noConversion"/>
  </si>
  <si>
    <t xml:space="preserve">태영건설 </t>
    <phoneticPr fontId="1" type="noConversion"/>
  </si>
  <si>
    <t>Q. 워크아웃 한다고 해서 다 성공하냐?</t>
    <phoneticPr fontId="1" type="noConversion"/>
  </si>
  <si>
    <t>A. No.</t>
    <phoneticPr fontId="1" type="noConversion"/>
  </si>
  <si>
    <t>적게는 4~5년, 많게는 9~10년에 걸쳐 워크아웃을 졸업한 건설사들이 있는 반면, 회생절차까지 거쳐 무너진 건설사들도 있음.</t>
    <phoneticPr fontId="1" type="noConversion"/>
  </si>
  <si>
    <t>대표적인 예가 쌍용건설.</t>
    <phoneticPr fontId="1" type="noConversion"/>
  </si>
  <si>
    <t>쌍용건설은 '98년 워크아웃 돌입해 약 6년만에 워크아웃 졸업. 그러나 M&amp;A 실패하고 사정이 다시 악화하면서 '13년 말 워크카웃 지나 같은해 말 기업회생절차 밟음.</t>
    <phoneticPr fontId="1" type="noConversion"/>
  </si>
  <si>
    <t>현재는 UAE 두바이투자청(ICD)에 팔렸다가 '22년 말 글로벌세아가 쌍용건설 인수.</t>
    <phoneticPr fontId="1" type="noConversion"/>
  </si>
  <si>
    <t>반대로 워크아웃 모범사례는 이수건설과 동문건설.</t>
    <phoneticPr fontId="1" type="noConversion"/>
  </si>
  <si>
    <t xml:space="preserve">이수건설은 모드룹 이수화학의 유동성 지원이 결정적인 역할을 함. </t>
    <phoneticPr fontId="1" type="noConversion"/>
  </si>
  <si>
    <t xml:space="preserve">동문건설은 뼈를 깎는 자구계획과 사주의 대규모 사재출연을 토대로 워크아웃 이겨냄. </t>
    <phoneticPr fontId="1" type="noConversion"/>
  </si>
  <si>
    <t>3. 태영건설 워크아웃</t>
    <phoneticPr fontId="1" type="noConversion"/>
  </si>
  <si>
    <t xml:space="preserve">가장 최근에 일어난 태영건설의 워크아웃을 알아보자. </t>
    <phoneticPr fontId="1" type="noConversion"/>
  </si>
  <si>
    <t>건설사의 워크아웃은 '13년 쌍용건설 이후 10년 만. 기존의 워크아웃은 부동산 불경기인 '98~'99년, '08~'13년에 집중적으로 이뤄짐.</t>
    <phoneticPr fontId="1" type="noConversion"/>
  </si>
  <si>
    <t>그렇다면 태영건설 워크아웃이 시사하는 바는 무엇인가? 찾아올 금융위기?</t>
    <phoneticPr fontId="1" type="noConversion"/>
  </si>
  <si>
    <t xml:space="preserve">태영건설은 PF우발채무의 대지급부담을 이기지 못하고 워크아웃을 신청함. </t>
    <phoneticPr fontId="1" type="noConversion"/>
  </si>
  <si>
    <t xml:space="preserve">국내 건설사들은 건축물을 지을 때 사업비의 일부만 부담하고 나머지는 대출(PF) 받아 충당한 뒤 나중에 분양 수익으로 대출금을 갚음. </t>
    <phoneticPr fontId="1" type="noConversion"/>
  </si>
  <si>
    <t xml:space="preserve">사업의 장래성만 보고 투자를 받는 것. </t>
    <phoneticPr fontId="1" type="noConversion"/>
  </si>
  <si>
    <t xml:space="preserve">이런 사업 구조 탓에 어느 한 곳에서 자금이 묶이면 바로 유동성이 악화로 번질 위험 있음. </t>
    <phoneticPr fontId="1" type="noConversion"/>
  </si>
  <si>
    <t>이번 워크아웃의 직접적인 원인은 태영건설이 480억 원 규모의 보증을 섰던 성수동 티에스피에프브이 성수동 오피스2개발사업.</t>
    <phoneticPr fontId="1" type="noConversion"/>
  </si>
  <si>
    <t>해당 사업에 태영건설은 일분 토지 지분과 책임준공 확약을 건 시공사로 사업에 참여함.</t>
    <phoneticPr fontId="1" type="noConversion"/>
  </si>
  <si>
    <t>당시 노후 공장 외 5개 필지를 총 1600억원에 매입, 지식산업센터 건립을 위해 지난 5월 건축허가를 받은 상황이었음.</t>
    <phoneticPr fontId="1" type="noConversion"/>
  </si>
  <si>
    <t>23년 12월 28일까지 대출을 갚아야 했는데 현금이 충분치 않았고, 12월에 만기가 도래하는 빚만 4,000억 원 규모였음.</t>
    <phoneticPr fontId="1" type="noConversion"/>
  </si>
  <si>
    <t xml:space="preserve">이밖에 3조 2,000억원에 달하는 부동산 PF가 있는 상태에서 원자재 가격 인상, 건설 불경기 등으로 인해 상황은 점점 안 좋아짐. </t>
    <phoneticPr fontId="1" type="noConversion"/>
  </si>
  <si>
    <t>결국 부담 이기지 못하고 워크아웃 신청.</t>
    <phoneticPr fontId="1" type="noConversion"/>
  </si>
  <si>
    <t>중요한 것은 이 사태가 건설업종 및 금융업계에 부정적 전염효과를 미칠 것인지 여부. 그러나 장기적으로 볼 때, 그런 가능성은 낮다는 판단.</t>
    <phoneticPr fontId="1" type="noConversion"/>
  </si>
  <si>
    <t>1) 태영건설 사태는 무리하게 PF시행사업 결과로 인한 개별회사 특유의 요인에 기인하는 측면이 크고</t>
    <phoneticPr fontId="1" type="noConversion"/>
  </si>
  <si>
    <t>2) 브릿지론 등이 들어오면서 부실이 컸던 '11년 저축은행 사태에 비해 저축은행 비중이 크지 않고, 금융기관들이 얽혀 부담을 나누는 구조</t>
    <phoneticPr fontId="1" type="noConversion"/>
  </si>
  <si>
    <t xml:space="preserve">결국 자산이 있는 기업만이 살아 남는다. </t>
    <phoneticPr fontId="1" type="noConversion"/>
  </si>
  <si>
    <t>기댈 자산이 부족한 건설사는 이번 파고를 넘기 힘들 것.</t>
    <phoneticPr fontId="1" type="noConversion"/>
  </si>
  <si>
    <t>건설업은 용지와 투자용부동산을 제외한 유형자산이 필요 없는 산업. 이 또한 디벨로퍼형 사업이 주력이 아니라면, 본업과 크게 상관없는 자산임.</t>
    <phoneticPr fontId="1" type="noConversion"/>
  </si>
  <si>
    <t xml:space="preserve">따라서 영업현금흐름이 둔화되고, 외부 자금 조달 시장이 경색되면 순식간에 유동성 위기에 처할 수 있음. </t>
    <phoneticPr fontId="1" type="noConversion"/>
  </si>
  <si>
    <t>&gt; 매출액, 시가총액 등 눈으로 보이는 숫자가 아닌, 숨겨진 자산과 부채에 주의하자!!</t>
    <phoneticPr fontId="1" type="noConversion"/>
  </si>
  <si>
    <t>x</t>
    <phoneticPr fontId="1" type="noConversion"/>
  </si>
  <si>
    <t>각 기업의 재무를 더 자세히 살펴보면 실제 위험도에 비해 과도하게 주가가 빠진 기업이 있을 것이다.</t>
    <phoneticPr fontId="1" type="noConversion"/>
  </si>
  <si>
    <t>따라서 개별 기업의 재무 건전성과 영위하고 있는 사업, 유동성을 종합적으로 살펴 보면 펀더멘탈에 비해 저렴한 밸류를 받는 건설사가 존재할 것이다.</t>
    <phoneticPr fontId="1" type="noConversion"/>
  </si>
  <si>
    <t>우리는 이러한 기업을 찾아보려고 한다.</t>
    <phoneticPr fontId="1" type="noConversion"/>
  </si>
  <si>
    <t>울산 뉴시티 에일린의 뜰 2차</t>
    <phoneticPr fontId="1" type="noConversion"/>
  </si>
  <si>
    <t>고양 덕은DMC 아이에스BIZ타워 센트럴 (8.9BL)</t>
    <phoneticPr fontId="1" type="noConversion"/>
  </si>
  <si>
    <t>고양 덕은DMC 아이에스BIZ타워 센트럴 (8,9BL)</t>
    <phoneticPr fontId="1" type="noConversion"/>
  </si>
  <si>
    <t>고양 덕은DMC 아이에스 BIZ타워 한강 (6,7BL)</t>
    <phoneticPr fontId="1" type="noConversion"/>
  </si>
  <si>
    <t>울산 번영로 센텀파크 에일린의 뜰</t>
    <phoneticPr fontId="1" type="noConversion"/>
  </si>
  <si>
    <t>창원 센트럴파크 에일린의 뜰</t>
    <phoneticPr fontId="1" type="noConversion"/>
  </si>
  <si>
    <t>구분</t>
    <phoneticPr fontId="1" type="noConversion"/>
  </si>
  <si>
    <t>도급</t>
    <phoneticPr fontId="1" type="noConversion"/>
  </si>
  <si>
    <t>착공</t>
    <phoneticPr fontId="1" type="noConversion"/>
  </si>
  <si>
    <t>준공</t>
    <phoneticPr fontId="1" type="noConversion"/>
  </si>
  <si>
    <t>세대 수</t>
    <phoneticPr fontId="1" type="noConversion"/>
  </si>
  <si>
    <t>계약/도급 금액</t>
    <phoneticPr fontId="1" type="noConversion"/>
  </si>
  <si>
    <t>수익인식</t>
    <phoneticPr fontId="1" type="noConversion"/>
  </si>
  <si>
    <t>인도</t>
    <phoneticPr fontId="1" type="noConversion"/>
  </si>
  <si>
    <t>진행+인도</t>
    <phoneticPr fontId="1" type="noConversion"/>
  </si>
  <si>
    <t>진행</t>
    <phoneticPr fontId="1" type="noConversion"/>
  </si>
  <si>
    <t>2Q18</t>
    <phoneticPr fontId="1" type="noConversion"/>
  </si>
  <si>
    <t>3Q18</t>
    <phoneticPr fontId="1" type="noConversion"/>
  </si>
  <si>
    <t>4Q18</t>
    <phoneticPr fontId="1" type="noConversion"/>
  </si>
  <si>
    <t>1Q19</t>
    <phoneticPr fontId="1" type="noConversion"/>
  </si>
  <si>
    <t>2Q19</t>
    <phoneticPr fontId="1" type="noConversion"/>
  </si>
  <si>
    <t>3Q19</t>
    <phoneticPr fontId="1" type="noConversion"/>
  </si>
  <si>
    <t>4Q19</t>
    <phoneticPr fontId="1" type="noConversion"/>
  </si>
  <si>
    <t>1Q20</t>
    <phoneticPr fontId="1" type="noConversion"/>
  </si>
  <si>
    <t>2Q20</t>
    <phoneticPr fontId="1" type="noConversion"/>
  </si>
  <si>
    <t>3Q20</t>
    <phoneticPr fontId="1" type="noConversion"/>
  </si>
  <si>
    <t>4Q20</t>
    <phoneticPr fontId="1" type="noConversion"/>
  </si>
  <si>
    <t>1Q21</t>
    <phoneticPr fontId="1" type="noConversion"/>
  </si>
  <si>
    <t>2Q21</t>
    <phoneticPr fontId="1" type="noConversion"/>
  </si>
  <si>
    <t>3Q21</t>
    <phoneticPr fontId="1" type="noConversion"/>
  </si>
  <si>
    <t>4Q21</t>
    <phoneticPr fontId="1" type="noConversion"/>
  </si>
  <si>
    <t>1Q22</t>
    <phoneticPr fontId="1" type="noConversion"/>
  </si>
  <si>
    <t>2Q22</t>
    <phoneticPr fontId="1" type="noConversion"/>
  </si>
  <si>
    <t>3Q22</t>
    <phoneticPr fontId="1" type="noConversion"/>
  </si>
  <si>
    <t>4Q22</t>
    <phoneticPr fontId="1" type="noConversion"/>
  </si>
  <si>
    <t>1Q23</t>
    <phoneticPr fontId="1" type="noConversion"/>
  </si>
  <si>
    <t>2Q23</t>
    <phoneticPr fontId="1" type="noConversion"/>
  </si>
  <si>
    <t>3Q23</t>
    <phoneticPr fontId="1" type="noConversion"/>
  </si>
  <si>
    <t>4Q23</t>
    <phoneticPr fontId="1" type="noConversion"/>
  </si>
  <si>
    <t>1Q24</t>
    <phoneticPr fontId="1" type="noConversion"/>
  </si>
  <si>
    <t>2Q24</t>
    <phoneticPr fontId="1" type="noConversion"/>
  </si>
  <si>
    <t>울산 뉴시티 에일린의 뜰 1차</t>
    <phoneticPr fontId="1" type="noConversion"/>
  </si>
  <si>
    <t>자체</t>
  </si>
  <si>
    <t>자체</t>
    <phoneticPr fontId="1" type="noConversion"/>
  </si>
  <si>
    <t>대구 죽전역 에일린의 뜰</t>
    <phoneticPr fontId="1" type="noConversion"/>
  </si>
  <si>
    <t>대구 대구역 오페라 W</t>
    <phoneticPr fontId="1" type="noConversion"/>
  </si>
  <si>
    <t>대구 수성범어 W</t>
    <phoneticPr fontId="1" type="noConversion"/>
  </si>
  <si>
    <t>부산 오션라이프 에일린의 뜰</t>
    <phoneticPr fontId="1" type="noConversion"/>
  </si>
  <si>
    <t>경주 뉴센트로 에일린의 뜰</t>
    <phoneticPr fontId="1" type="noConversion"/>
  </si>
  <si>
    <t>울산 문수로대공원 에일린의 뜰</t>
    <phoneticPr fontId="1" type="noConversion"/>
  </si>
  <si>
    <t>고양 덕은 DMC 에일린의 뜰</t>
    <phoneticPr fontId="1" type="noConversion"/>
  </si>
  <si>
    <t>안양 아이에스 BIZ타워 센트럴</t>
    <phoneticPr fontId="1" type="noConversion"/>
  </si>
  <si>
    <t>대구 동대구 에일린의 뜰</t>
    <phoneticPr fontId="1" type="noConversion"/>
  </si>
  <si>
    <t>하남 한강미사 아이에스 BIZ타워</t>
    <phoneticPr fontId="1" type="noConversion"/>
  </si>
  <si>
    <t>울산 중산매곡 에일린의 뜰</t>
    <phoneticPr fontId="1" type="noConversion"/>
  </si>
  <si>
    <t>서울 가산 아이에스 BIZ타워</t>
    <phoneticPr fontId="1" type="noConversion"/>
  </si>
  <si>
    <t>부산 봉래 에일린의 뜰</t>
    <phoneticPr fontId="1" type="noConversion"/>
  </si>
  <si>
    <t>대구 수성범어 에일린의 뜰</t>
    <phoneticPr fontId="1" type="noConversion"/>
  </si>
  <si>
    <t>부산 광안 에일린의 뜰</t>
    <phoneticPr fontId="1" type="noConversion"/>
  </si>
  <si>
    <t>공사진행기준과 미청구공사</t>
    <phoneticPr fontId="1" type="noConversion"/>
  </si>
  <si>
    <t>미청구공사 : '공사는 다 했는데 아직 고객사에 청구하지 못했다'는 의미. 수주처만 받을 돈이 있다고 생각하는 것. 계산서 주고받지 않음.</t>
    <phoneticPr fontId="1" type="noConversion"/>
  </si>
  <si>
    <t xml:space="preserve">매출채권(공사미수금) : 고객사에 대금을 청구하여 받을 돈. </t>
    <phoneticPr fontId="1" type="noConversion"/>
  </si>
  <si>
    <t>* 진행률 회계처리</t>
    <phoneticPr fontId="1" type="noConversion"/>
  </si>
  <si>
    <t>건설사는 현금이 들어올 때 수익으로 잡는 것도 안되고, 건물을 인도할때 수익으로 잡는 것도 불가능함.</t>
    <phoneticPr fontId="1" type="noConversion"/>
  </si>
  <si>
    <t>회계는 거래나 사건이 발생한 시점에 수익과 비용을 인식한다는 발생주의 회계를 따르기 때문임.</t>
    <phoneticPr fontId="1" type="noConversion"/>
  </si>
  <si>
    <t xml:space="preserve">이에 대해 회계기준은 공사 진행률에 비례해 수익을 인식하라고 규정하고 있음. </t>
    <phoneticPr fontId="1" type="noConversion"/>
  </si>
  <si>
    <t>이 진행률은 수주처만 계산하며 발주처는 진행률에 전혀 관심이 없음. 발주처는 계약한대로의 현금만 보내면 됨.</t>
    <phoneticPr fontId="1" type="noConversion"/>
  </si>
  <si>
    <t xml:space="preserve">진행률이 결국 매출을 결정하기 때문에 진행률을 측정하는 것은 수주처에게 중요함. </t>
    <phoneticPr fontId="1" type="noConversion"/>
  </si>
  <si>
    <t>결국 진행률에 따른 매출액과 실제 받기로 한 현금의 차이만큼이 미청구공사 계정으로 분류됨.</t>
    <phoneticPr fontId="1" type="noConversion"/>
  </si>
  <si>
    <t>* 미청구공사가 증가하는 모습을 보이는 이유?</t>
    <phoneticPr fontId="1" type="noConversion"/>
  </si>
  <si>
    <t>1. 진행률 조작 가능성 고려 (매출액 = 수주액 * 실제 원가/예정 원가 -&gt; 예정 원가 추정 조작 가능성)</t>
    <phoneticPr fontId="1" type="noConversion"/>
  </si>
  <si>
    <t>2. 예정보다 길어진 공사 기간 (기간이 연장되면 거래처에 인도되지 않고 잔액에 대한 계산서를 발송하지 못하면서 미청구공사 잔여)</t>
    <phoneticPr fontId="1" type="noConversion"/>
  </si>
  <si>
    <t>3. 발주처의 인도 거부 또는 지연 가능성 (발주처의 재정 악화 및 발주처 부도 리스크)</t>
    <phoneticPr fontId="1" type="noConversion"/>
  </si>
  <si>
    <t>4. 가공매출 가능성 (최악의 경우로서 가공매출은 돈이 들어오지 않아 계속 미청구공사로 잔여, 물론 이정도 분식을 저지를 기업은 거의 없음)</t>
    <phoneticPr fontId="1" type="noConversion"/>
  </si>
  <si>
    <t>* 미청구공사 증가가 기업에 미치는 영향</t>
    <phoneticPr fontId="1" type="noConversion"/>
  </si>
  <si>
    <t>1. 회사에 돈이 부족해짐. 장단기차입금 및 사채 증가 추이를 살펴봐야 할 것.</t>
    <phoneticPr fontId="1" type="noConversion"/>
  </si>
  <si>
    <t>2. 거래처나 부도가 나거나 품질 이슈로 인도를 거부하여 미청구공사 현금 회수 가능성이 낮아지면 대손충당금을 쌓아야 함.</t>
    <phoneticPr fontId="1" type="noConversion"/>
  </si>
  <si>
    <t>대손충당금을 쌓는 순간 비용 인식되므로 회사 이익이 줄어들고 과거 매출의 의미가 없어짐</t>
    <phoneticPr fontId="1" type="noConversion"/>
  </si>
  <si>
    <t>* 현금흐름표가 중요한 이유</t>
    <phoneticPr fontId="1" type="noConversion"/>
  </si>
  <si>
    <t>&gt;&gt; 손익계산서에 매출이 발생해 이익이 표시되더라도, 영업과 관련된 채권이 회수되지 않으면 현금 유입이 표시되지 않음.</t>
    <phoneticPr fontId="1" type="noConversion"/>
  </si>
  <si>
    <t>현금흐름표는 조작되기 어려움. 실제 현금이 들어왔느냐에 따라 작성되기 때문에 안정적인 현금흐름이 창출되는지 확인하는 것이 중요함.</t>
    <phoneticPr fontId="1" type="noConversion"/>
  </si>
  <si>
    <t>&gt;&gt; 영업활동현금흐름이 지속적으로 (+)라면 좋겠지만, 미청구공사 잔액이 크지 않다면 일시적인 (-) 추세는 업종 특성상 문제없음. (헤비테일 방식 등)</t>
    <phoneticPr fontId="1" type="noConversion"/>
  </si>
  <si>
    <t>여기까지 정리해보면 미청구공사 잔액이 양호하고 영업활동현금흐름이 좋은 모습을 보이는 기업이 좋은 기업임.</t>
    <phoneticPr fontId="1" type="noConversion"/>
  </si>
  <si>
    <t>* 미청구공사와 원가율의 관계</t>
    <phoneticPr fontId="1" type="noConversion"/>
  </si>
  <si>
    <t>&gt;&gt; 수주산업은 판관비가 크게 발생하지 않아서 매출원가와 매출총액만 봐도 무방.</t>
    <phoneticPr fontId="1" type="noConversion"/>
  </si>
  <si>
    <t>&gt;&gt; 만약 매출총이익률이 5% 정도로 유지된다면 한두 개의 프로젝트에서 대규모 손실이 발생 시 회사 이익에 큰 타격이 생김.</t>
    <phoneticPr fontId="1" type="noConversion"/>
  </si>
  <si>
    <t xml:space="preserve">이때 회사는 예정원가를 줄여 진행률 높이고 매출액과 미청구공사를 늘리게 되는 유혹에 빠질 수 있음. </t>
    <phoneticPr fontId="1" type="noConversion"/>
  </si>
  <si>
    <t>완공 시점이 되면 실제 원가가 많이 늘어난 것처럼 결산하고, 회사는 예상보다 원가가 많이 발생했다고 하면 그만임.</t>
    <phoneticPr fontId="1" type="noConversion"/>
  </si>
  <si>
    <t>즉, 매출총이익률이 작은 기업들은 미청구공사 금액이 커지면 이후 손익 악화를 의심해볼 수 있음. 다음연도 이후 원가율 높아질 수 있음.</t>
    <phoneticPr fontId="1" type="noConversion"/>
  </si>
  <si>
    <t>* 실제로 회사 원가율과 미청구공사 간의 관계를 조사해보면 비례 관계가 나타남</t>
    <phoneticPr fontId="1" type="noConversion"/>
  </si>
  <si>
    <t>* 실제로 준공 시점에 임박해서 원가율 대부분이 상승한다는 연구 결과도 존재</t>
    <phoneticPr fontId="1" type="noConversion"/>
  </si>
  <si>
    <t>&gt;&gt; 준공 시점에 실제로 큰 비용이 발생했는지, 전년도까지는 예정원가를 줄이고 마지막 준공연도에 원가를 많이 인식했는지 알 수 있는 방법은 없음</t>
    <phoneticPr fontId="1" type="noConversion"/>
  </si>
  <si>
    <t>모를 때는 보수적으로 생각하고 의심하는 게 최선.</t>
    <phoneticPr fontId="1" type="noConversion"/>
  </si>
  <si>
    <t>&gt;&gt; 대기업들은 매출원가율이 90%를 초과해 100% 육박할 정도로 이익률이 높지 않은 반면 매출원가율이 70~80%인 작은 기업들이 존재함.</t>
    <phoneticPr fontId="1" type="noConversion"/>
  </si>
  <si>
    <t>이들은 실제로 매출액 대비 미청구공사 잔액이 낮기도 함. 저가수주를 하지 않는다는 의미로도 해석 가능.</t>
    <phoneticPr fontId="1" type="noConversion"/>
  </si>
  <si>
    <t>매출총이익률이 높은 기업일수록 미청구공사잔액 관리를 잘한다는 느낌을 받을 수 있음. 가치투자자들이 동원개발,, 삼호 같은 기업에 투자하는 이유임.</t>
    <phoneticPr fontId="1" type="noConversion"/>
  </si>
  <si>
    <t>* 손실이 예상되는 프로젝트</t>
    <phoneticPr fontId="1" type="noConversion"/>
  </si>
  <si>
    <t>&gt;&gt; 수주산업도 회계원칙상 보수적으로 미리 손실을 인식하게 되어있음. 진행률을 조작해서 마지막 연도에 손실 내지 말고 손실 예상시 미리 인식하라는 것.</t>
    <phoneticPr fontId="1" type="noConversion"/>
  </si>
  <si>
    <t xml:space="preserve">&gt;&gt; 주석사항에서 찾을 수 있음. 건설 계약과 관련해 공사손실충당부채 계정을 확인하면 됨. </t>
    <phoneticPr fontId="1" type="noConversion"/>
  </si>
  <si>
    <t>공사를 진행하다가 또 다시 예정원가가 변동되면 공사손실은 더 나올 수 있지만 기업 입장에서 판단한 최선의 추정치라고 생각해야 함.</t>
    <phoneticPr fontId="1" type="noConversion"/>
  </si>
  <si>
    <t>여기까지 정리해보면 복잡한 수주산업에 투자할 때 다음 요건을 만족하는 기업에 투자하는 것이 좋음</t>
    <phoneticPr fontId="1" type="noConversion"/>
  </si>
  <si>
    <t>손익계산서 : 매출원가율이 낮다</t>
    <phoneticPr fontId="1" type="noConversion"/>
  </si>
  <si>
    <t>재무상태표 : 미청구공사 금액이 적다. 미청구공사금액과 차입금이 매년 증가하지 않는다.</t>
    <phoneticPr fontId="1" type="noConversion"/>
  </si>
  <si>
    <t xml:space="preserve">현금흐름표 : 영업활동현금흐름에서 현금 유입이 되고 있다. </t>
    <phoneticPr fontId="1" type="noConversion"/>
  </si>
  <si>
    <t>건설사 재고자산은 무엇인가</t>
    <phoneticPr fontId="1" type="noConversion"/>
  </si>
  <si>
    <t>건설사 구분</t>
    <phoneticPr fontId="1" type="noConversion"/>
  </si>
  <si>
    <t>A 디벨로퍼 = 시행 + 시공 : 용지 자산 비중이 크고, 수익률이 높다. 단, 미분양시 큰 Risk를 감수해야 함</t>
    <phoneticPr fontId="1" type="noConversion"/>
  </si>
  <si>
    <t>B 시공사 : 용지 재고자산이 비중이 낮거나 없음. 수익률이 낮음. 단 Risk가 적음. 시행사와 도급계약</t>
    <phoneticPr fontId="1" type="noConversion"/>
  </si>
  <si>
    <t>차지하는 비중을 보면 단순 시공 건설사(용지가 없거나 비중 낮음)인지 디벨로퍼인지 알 수 있음</t>
    <phoneticPr fontId="1" type="noConversion"/>
  </si>
  <si>
    <t>2. 도급계약은 용지 매입하지 않고 시행사와 도급계약을 맺고 시공만 해주는 BM. 시공을 위주로 하는 건설사는 재무상태표상 재고자산 비중이</t>
    <phoneticPr fontId="1" type="noConversion"/>
  </si>
  <si>
    <t>거의 없음. 주석사항에서도 확인하면 용지비중이 없거나 매우 작은 비중일 것.</t>
    <phoneticPr fontId="1" type="noConversion"/>
  </si>
  <si>
    <t>디벨로퍼는 미완성주택이 매출 및 원가로 계상되지 못하고 재고자산으로 남아 있어서 자산과 부채(선수금) 숫자가 커보임</t>
    <phoneticPr fontId="1" type="noConversion"/>
  </si>
  <si>
    <t xml:space="preserve">즉, 부채비율(질이 좋은 분양선수금 증가)이 올라가는 현상이 발생함. </t>
    <phoneticPr fontId="1" type="noConversion"/>
  </si>
  <si>
    <t>*분양대금 치르면 선수금 -&gt; 매출, 재고자산 -&gt; 매출원가</t>
    <phoneticPr fontId="1" type="noConversion"/>
  </si>
  <si>
    <t>자, 그렇다면 우리가 흔히 아는 공사진행기준 회계처리에 따르면 재고자산 이런게 없어야 하지 않나?</t>
    <phoneticPr fontId="1" type="noConversion"/>
  </si>
  <si>
    <t>그것은 k-ifrs 1115호에 따라 진행기준으로 수익을 인식할 수도 있고 인도기준으로 수익을 인식할 수도 있게 바뀌었기 때문이다.</t>
    <phoneticPr fontId="1" type="noConversion"/>
  </si>
  <si>
    <t>기준서에 따르면 수익인식 기준을 가르는 핵심 기준은 중도금 1차이다.</t>
    <phoneticPr fontId="1" type="noConversion"/>
  </si>
  <si>
    <t>*아파트 건설업의 경우 진행기준과 인도기준이 혼합된 사업장이 많을 수 있어서 재무제표 분석이 어려움..</t>
    <phoneticPr fontId="1" type="noConversion"/>
  </si>
  <si>
    <t>why? 인도기준을 도입했을까. 진행 기준에 의해서 수익을 인식하는 기준만 있다면 미분양 사업장에서는 큰 위험이 발생함.</t>
    <phoneticPr fontId="1" type="noConversion"/>
  </si>
  <si>
    <t>공사가 진행되는데 현금은 창출되지 않기 때문에 매출채권만 쌓임. 만약 미분양이 해소되지 않으면 결국 매출채권은 비용 계상.</t>
    <phoneticPr fontId="1" type="noConversion"/>
  </si>
  <si>
    <t>수익은 보수적으로 적용하는 회계원칙에 따라 인도기준 수익기준서가 적용된 것이라 추측됨.</t>
    <phoneticPr fontId="1" type="noConversion"/>
  </si>
  <si>
    <t>인도기준은 공사가 진행됨에 따라 돈이 들어오는데 수익 인식을 못하게 되어 재무상태표와 실질에 괴리가 발생.</t>
    <phoneticPr fontId="1" type="noConversion"/>
  </si>
  <si>
    <t>공사에 투입되는 돈이 비용처리되지 않고 재고자산(미완성주택)으로 쌓이게 되는 것임. 고객에게 들어온 분양대금은 부채계정인 선수금 계상.</t>
    <phoneticPr fontId="1" type="noConversion"/>
  </si>
  <si>
    <t>&gt;&gt; 현금은 창출되는데 부채가 커지는 아이러니가 발생함. 즉 인도조건 기준 사업장이 많을수록 외형도 커지고 부채비율도 커지는 착시 발생</t>
    <phoneticPr fontId="1" type="noConversion"/>
  </si>
  <si>
    <t>입주 완료된 후에 매출이 선수금과 상계처리 되면서 수익이 인식되고 재고가 비용처리 되면서 자산과 부채가 다시 감소함.</t>
    <phoneticPr fontId="1" type="noConversion"/>
  </si>
  <si>
    <t>미분양으로 인한 부도 등을 방지하려는 보수적인 회계원칙에 따르는 듯.</t>
    <phoneticPr fontId="1" type="noConversion"/>
  </si>
  <si>
    <t>인도기준 적용 자체 분양사업의 경우 인도 시점까지 분양선수금이 지속적으로 증가하게 되며, 이에 따라 부채비율이 상승하게 됨</t>
    <phoneticPr fontId="1" type="noConversion"/>
  </si>
  <si>
    <t xml:space="preserve">인도 시점까지 수익인식이 지연됨에 따라 매출이 감소하고, 이익규모 역시 축소될 것으로 분석됨. </t>
    <phoneticPr fontId="1" type="noConversion"/>
  </si>
  <si>
    <t>용지 : 분양 목적으로 보유한 토지</t>
    <phoneticPr fontId="1" type="noConversion"/>
  </si>
  <si>
    <t>미완성주택 : 결산기말 현재 공사가 완공되지 않은 상태</t>
    <phoneticPr fontId="1" type="noConversion"/>
  </si>
  <si>
    <t>완성주택 : 결산기말 현재 공사가 완공되었으나 분양되지 않은 상태</t>
    <phoneticPr fontId="1" type="noConversion"/>
  </si>
  <si>
    <t>건설사 매출채권</t>
    <phoneticPr fontId="1" type="noConversion"/>
  </si>
  <si>
    <t xml:space="preserve">건설업과 관련한 매출채권을 공사미수금과 분양미수금으로 구분함. </t>
    <phoneticPr fontId="1" type="noConversion"/>
  </si>
  <si>
    <t>공사미수금 : 도급받은 공사에 대하여 이미 기성을 청구하였으나 미수령한 금액</t>
    <phoneticPr fontId="1" type="noConversion"/>
  </si>
  <si>
    <t xml:space="preserve"> </t>
    <phoneticPr fontId="1" type="noConversion"/>
  </si>
  <si>
    <t>회사 공사 진행률에 따른 매출 인식과 관련없이 지급하기로 약정한 현금에 대한 채권을 말하는것.</t>
    <phoneticPr fontId="1" type="noConversion"/>
  </si>
  <si>
    <t>ex. 매출채권(공사미수금) 1천만원, 미청구공사 1천만원 / 매출 2천만원</t>
    <phoneticPr fontId="1" type="noConversion"/>
  </si>
  <si>
    <t>분양미수금 : 완성주택 또는 완성건물을 분양한 후 매출을 인식하였으나 아직 수령하지 못한 금액</t>
    <phoneticPr fontId="1" type="noConversion"/>
  </si>
  <si>
    <t>분양미수금의 경우는 거의 발생할 일이 없어서 금액이 적은 걸까 ?</t>
    <phoneticPr fontId="1" type="noConversion"/>
  </si>
  <si>
    <t>PF 우발부채</t>
    <phoneticPr fontId="1" type="noConversion"/>
  </si>
  <si>
    <t>리스크 높은 순 : 회사단독사업-기타사업 &gt; 회사단독사업-정비사업, 컨소시업사업-기타사업 &gt; 컨소시엄사업-정비사업</t>
    <phoneticPr fontId="1" type="noConversion"/>
  </si>
  <si>
    <t>조합 주체의 '정비사업'은 토지가 확보되어 있고 조합원 분담금 등이 존재하여 시행사 주체의 '도급사업'보다 위험이 낮음</t>
    <phoneticPr fontId="1" type="noConversion"/>
  </si>
  <si>
    <t>본 PF대출보다는 토지매입이나 인허가까지의 '착공 이전' 단계의 브릿지 론의 위험이 높음</t>
    <phoneticPr fontId="1" type="noConversion"/>
  </si>
  <si>
    <t>여러 건설사가 공동으로 시공하는 컨소시엄이 회사단독사업보다 리스크가 낮음</t>
    <phoneticPr fontId="1" type="noConversion"/>
  </si>
  <si>
    <t xml:space="preserve">우발부채 내에서도 만기에 가까운 우발부채에 더 큰 리스크를 두어야 할 것. </t>
    <phoneticPr fontId="1" type="noConversion"/>
  </si>
  <si>
    <t>x</t>
    <phoneticPr fontId="1" type="noConversion"/>
  </si>
  <si>
    <t>1. 자체사업은 용지매입부터 시공사가 독식하는 경우임. 디벨로퍼의 핵심은 토지 확보. 재무상태표 주석사항에서 재고자산 용지가 자산에서</t>
    <phoneticPr fontId="1" type="noConversion"/>
  </si>
  <si>
    <t xml:space="preserve"> 스크리닝 기준</t>
    <phoneticPr fontId="1" type="noConversion"/>
  </si>
  <si>
    <t xml:space="preserve"> 우호적이지 않은 거시환경과 잔존해 있는 리스크 등으로 건설사 섹터 전반적으로 고점 대비 큰 조정을 받은 상황이다.</t>
    <phoneticPr fontId="1" type="noConversion"/>
  </si>
  <si>
    <t xml:space="preserve"> 그러나 실제 기업가치와 달리 섹터 영향으로 함께 하락한 기업들이 분명히 있을 것이기에,</t>
    <phoneticPr fontId="1" type="noConversion"/>
  </si>
  <si>
    <t># Valuation은 POR 기준으로!</t>
    <phoneticPr fontId="1" type="noConversion"/>
  </si>
  <si>
    <t xml:space="preserve"> 나름대로의 스크리닝 기준을 세워서 관심있는 기업들을 먼저 선별해 내고자 하였다.</t>
    <phoneticPr fontId="1" type="noConversion"/>
  </si>
  <si>
    <t xml:space="preserve"> 일단 사실수집에 있어 어려움이 있을 것으로 예상되는 기업들을 제외하였다.</t>
    <phoneticPr fontId="1" type="noConversion"/>
  </si>
  <si>
    <r>
      <t xml:space="preserve"> </t>
    </r>
    <r>
      <rPr>
        <b/>
        <sz val="11"/>
        <color theme="1"/>
        <rFont val="맑은 고딕"/>
        <family val="3"/>
        <charset val="129"/>
        <scheme val="minor"/>
      </rPr>
      <t>1) 시가총액&lt;800억, 2) 다른 신사업을 병행하는 기업</t>
    </r>
    <phoneticPr fontId="1" type="noConversion"/>
  </si>
  <si>
    <t xml:space="preserve"> 또한 스크리닝의 편리성을 위해 주택사업이 주 사업이 아닌 건설사는 제외하였다.</t>
    <phoneticPr fontId="1" type="noConversion"/>
  </si>
  <si>
    <t xml:space="preserve"> 그러나 주택사업을 주로 하면서 토목사업부나 플랜트사업부를 병행하는 기업은 분석대상에 포함시켰다.</t>
    <phoneticPr fontId="1" type="noConversion"/>
  </si>
  <si>
    <t xml:space="preserve"> 다음으로 재무적인 관점에서 기업들 간 리스크 관리 능력을 비교해보고자 하였다.</t>
    <phoneticPr fontId="1" type="noConversion"/>
  </si>
  <si>
    <t xml:space="preserve"> 건설기업은 장기간 수주산업으로, 자본잠식 가능성이 있어 현금흐름 및 재무안정성 분석이 최우선이기 때문이다.</t>
    <phoneticPr fontId="1" type="noConversion"/>
  </si>
  <si>
    <r>
      <t xml:space="preserve"> 비교기준은 </t>
    </r>
    <r>
      <rPr>
        <b/>
        <sz val="11"/>
        <color theme="1"/>
        <rFont val="맑은 고딕"/>
        <family val="3"/>
        <charset val="129"/>
        <scheme val="minor"/>
      </rPr>
      <t>1) FCF, 2)순현금비율, 3)미수금/매출, 4) PF채무보증/자기자본, 5) PF책임준공/자기자본</t>
    </r>
    <r>
      <rPr>
        <sz val="11"/>
        <color theme="1"/>
        <rFont val="맑은 고딕"/>
        <family val="2"/>
        <charset val="129"/>
        <scheme val="minor"/>
      </rPr>
      <t xml:space="preserve"> 으로,</t>
    </r>
    <phoneticPr fontId="1" type="noConversion"/>
  </si>
  <si>
    <r>
      <t xml:space="preserve"> 비교방식은 </t>
    </r>
    <r>
      <rPr>
        <b/>
        <sz val="11"/>
        <color theme="1"/>
        <rFont val="맑은 고딕"/>
        <family val="3"/>
        <charset val="129"/>
        <scheme val="minor"/>
      </rPr>
      <t>1) 3개년치 historical한 추이, 2) peer과의 차이</t>
    </r>
    <r>
      <rPr>
        <sz val="11"/>
        <color theme="1"/>
        <rFont val="맑은 고딕"/>
        <family val="2"/>
        <charset val="129"/>
        <scheme val="minor"/>
      </rPr>
      <t xml:space="preserve"> 를 모두 고려하고자 하였다.</t>
    </r>
    <phoneticPr fontId="1" type="noConversion"/>
  </si>
  <si>
    <t xml:space="preserve"> 비교기준을 선정한 방식에 대해 간단하게 설명하자면 다음과 같다.</t>
    <phoneticPr fontId="1" type="noConversion"/>
  </si>
  <si>
    <t xml:space="preserve"> 1) FCF</t>
    <phoneticPr fontId="1" type="noConversion"/>
  </si>
  <si>
    <r>
      <t xml:space="preserve"> 3개년 historical로 </t>
    </r>
    <r>
      <rPr>
        <b/>
        <sz val="11"/>
        <color theme="1"/>
        <rFont val="맑은 고딕"/>
        <family val="3"/>
        <charset val="129"/>
        <scheme val="minor"/>
      </rPr>
      <t>지속적으로 (-)</t>
    </r>
    <r>
      <rPr>
        <sz val="11"/>
        <color theme="1"/>
        <rFont val="맑은 고딕"/>
        <family val="3"/>
        <charset val="129"/>
        <scheme val="minor"/>
      </rPr>
      <t xml:space="preserve">이거나 </t>
    </r>
    <r>
      <rPr>
        <b/>
        <sz val="11"/>
        <color theme="1"/>
        <rFont val="맑은 고딕"/>
        <family val="3"/>
        <charset val="129"/>
        <scheme val="minor"/>
      </rPr>
      <t>급격하게 안 좋아지는</t>
    </r>
    <r>
      <rPr>
        <sz val="11"/>
        <color theme="1"/>
        <rFont val="맑은 고딕"/>
        <family val="3"/>
        <charset val="129"/>
        <scheme val="minor"/>
      </rPr>
      <t xml:space="preserve"> </t>
    </r>
    <r>
      <rPr>
        <b/>
        <sz val="11"/>
        <color theme="1"/>
        <rFont val="맑은 고딕"/>
        <family val="3"/>
        <charset val="129"/>
        <scheme val="minor"/>
      </rPr>
      <t>경우</t>
    </r>
    <r>
      <rPr>
        <sz val="11"/>
        <color theme="1"/>
        <rFont val="맑은 고딕"/>
        <family val="3"/>
        <charset val="129"/>
        <scheme val="minor"/>
      </rPr>
      <t xml:space="preserve"> 판단에 유의해야 함.</t>
    </r>
    <phoneticPr fontId="1" type="noConversion"/>
  </si>
  <si>
    <t xml:space="preserve"> 2) 순현금</t>
    <phoneticPr fontId="1" type="noConversion"/>
  </si>
  <si>
    <t xml:space="preserve"> 현금성 자산에서 장단기 금융부채를 제외한 금액</t>
    <phoneticPr fontId="1" type="noConversion"/>
  </si>
  <si>
    <r>
      <t xml:space="preserve"> 순현금은 많을수록 좋으며, </t>
    </r>
    <r>
      <rPr>
        <b/>
        <sz val="11"/>
        <color theme="1"/>
        <rFont val="맑은 고딕"/>
        <family val="3"/>
        <charset val="129"/>
        <scheme val="minor"/>
      </rPr>
      <t>지속적으로 (-)</t>
    </r>
    <r>
      <rPr>
        <sz val="11"/>
        <color theme="1"/>
        <rFont val="맑은 고딕"/>
        <family val="3"/>
        <charset val="129"/>
        <scheme val="minor"/>
      </rPr>
      <t xml:space="preserve"> 이거나 </t>
    </r>
    <r>
      <rPr>
        <b/>
        <sz val="11"/>
        <color theme="1"/>
        <rFont val="맑은 고딕"/>
        <family val="3"/>
        <charset val="129"/>
        <scheme val="minor"/>
      </rPr>
      <t>급격하게 안 좋아지는 경우</t>
    </r>
    <r>
      <rPr>
        <sz val="11"/>
        <color theme="1"/>
        <rFont val="맑은 고딕"/>
        <family val="3"/>
        <charset val="129"/>
        <scheme val="minor"/>
      </rPr>
      <t xml:space="preserve"> 판단에 유의해야 함.</t>
    </r>
    <phoneticPr fontId="1" type="noConversion"/>
  </si>
  <si>
    <t xml:space="preserve"> 3) 미수금/매출</t>
    <phoneticPr fontId="1" type="noConversion"/>
  </si>
  <si>
    <r>
      <t xml:space="preserve"> </t>
    </r>
    <r>
      <rPr>
        <sz val="11"/>
        <color theme="1"/>
        <rFont val="맑은 고딕"/>
        <family val="3"/>
        <charset val="129"/>
        <scheme val="minor"/>
      </rPr>
      <t>매출채권과 미청구공사가 매출에서 차지하는 비율</t>
    </r>
    <phoneticPr fontId="1" type="noConversion"/>
  </si>
  <si>
    <r>
      <t xml:space="preserve"> 3개년 historical이 </t>
    </r>
    <r>
      <rPr>
        <b/>
        <sz val="11"/>
        <color theme="1"/>
        <rFont val="맑은 고딕"/>
        <family val="3"/>
        <charset val="129"/>
        <scheme val="minor"/>
      </rPr>
      <t>지속적으로 30%</t>
    </r>
    <r>
      <rPr>
        <sz val="11"/>
        <color theme="1"/>
        <rFont val="맑은 고딕"/>
        <family val="3"/>
        <charset val="129"/>
        <scheme val="minor"/>
      </rPr>
      <t xml:space="preserve">를 넘어가거나, </t>
    </r>
    <r>
      <rPr>
        <b/>
        <sz val="11"/>
        <color theme="1"/>
        <rFont val="맑은 고딕"/>
        <family val="3"/>
        <charset val="129"/>
        <scheme val="minor"/>
      </rPr>
      <t>최근 분기에서 40%</t>
    </r>
    <r>
      <rPr>
        <sz val="11"/>
        <color theme="1"/>
        <rFont val="맑은 고딕"/>
        <family val="3"/>
        <charset val="129"/>
        <scheme val="minor"/>
      </rPr>
      <t>를 넘어간다면 판단에 유의해야 함.</t>
    </r>
    <phoneticPr fontId="1" type="noConversion"/>
  </si>
  <si>
    <t xml:space="preserve"> 4) PF채무보증비율, PF책임준공비율</t>
    <phoneticPr fontId="1" type="noConversion"/>
  </si>
  <si>
    <t xml:space="preserve"> 자기자본 대비 PF보증 대출잔액 비율, 자기자본 대비 PF책임준공 대출잔액 의미</t>
    <phoneticPr fontId="1" type="noConversion"/>
  </si>
  <si>
    <r>
      <t xml:space="preserve"> </t>
    </r>
    <r>
      <rPr>
        <sz val="11"/>
        <color theme="1"/>
        <rFont val="맑은 고딕"/>
        <family val="3"/>
        <charset val="129"/>
        <scheme val="minor"/>
      </rPr>
      <t>PF채무보증이 PF책임준공에 비해서 단기간 유동성 리스크 유발 가능성이 높기 때문에, 더 유의해서 볼 필요성이 있음.</t>
    </r>
    <phoneticPr fontId="1" type="noConversion"/>
  </si>
  <si>
    <r>
      <t xml:space="preserve"> PF채무보증 비율이 60~70%</t>
    </r>
    <r>
      <rPr>
        <sz val="11"/>
        <color theme="1"/>
        <rFont val="맑은 고딕"/>
        <family val="3"/>
        <charset val="129"/>
        <scheme val="minor"/>
      </rPr>
      <t xml:space="preserve">를 넘어가거나, </t>
    </r>
    <r>
      <rPr>
        <b/>
        <sz val="11"/>
        <color theme="1"/>
        <rFont val="맑은 고딕"/>
        <family val="3"/>
        <charset val="129"/>
        <scheme val="minor"/>
      </rPr>
      <t xml:space="preserve">PF책임준공 비율이 300%를 넘어간다면 </t>
    </r>
    <r>
      <rPr>
        <sz val="11"/>
        <color theme="1"/>
        <rFont val="맑은 고딕"/>
        <family val="3"/>
        <charset val="129"/>
        <scheme val="minor"/>
      </rPr>
      <t>판단에 유의해야 함.</t>
    </r>
    <phoneticPr fontId="1" type="noConversion"/>
  </si>
  <si>
    <t xml:space="preserve"> 스크리닝 결과</t>
    <phoneticPr fontId="1" type="noConversion"/>
  </si>
  <si>
    <r>
      <t xml:space="preserve"> </t>
    </r>
    <r>
      <rPr>
        <sz val="11"/>
        <color theme="1"/>
        <rFont val="맑은 고딕"/>
        <family val="3"/>
        <charset val="129"/>
        <scheme val="minor"/>
      </rPr>
      <t xml:space="preserve">위의 기준들을 바탕으로 스크리닝을 한 결과표이다. </t>
    </r>
    <phoneticPr fontId="1" type="noConversion"/>
  </si>
  <si>
    <t xml:space="preserve"> 빨간색으로 표시된 수치들은 기준을 넘어서는 경우로, 판단에 있어 유의할 필요성이 있음을 의미한다.</t>
    <phoneticPr fontId="1" type="noConversion"/>
  </si>
  <si>
    <t>*순현금/시가총액</t>
    <phoneticPr fontId="1" type="noConversion"/>
  </si>
  <si>
    <t>FCF</t>
    <phoneticPr fontId="1" type="noConversion"/>
  </si>
  <si>
    <t>순현금</t>
    <phoneticPr fontId="1" type="noConversion"/>
  </si>
  <si>
    <t>순현금비율</t>
    <phoneticPr fontId="1" type="noConversion"/>
  </si>
  <si>
    <t>미수금/매출</t>
    <phoneticPr fontId="1" type="noConversion"/>
  </si>
  <si>
    <t>PF채무보증비율</t>
    <phoneticPr fontId="1" type="noConversion"/>
  </si>
  <si>
    <t>PF책임준공비율</t>
    <phoneticPr fontId="1" type="noConversion"/>
  </si>
  <si>
    <t>신용도</t>
    <phoneticPr fontId="1" type="noConversion"/>
  </si>
  <si>
    <t>밸류에이션</t>
    <phoneticPr fontId="1" type="noConversion"/>
  </si>
  <si>
    <t>2024_2Q</t>
    <phoneticPr fontId="1" type="noConversion"/>
  </si>
  <si>
    <t>2022_2Q</t>
    <phoneticPr fontId="1" type="noConversion"/>
  </si>
  <si>
    <t>2023_2Q</t>
    <phoneticPr fontId="1" type="noConversion"/>
  </si>
  <si>
    <t>POR</t>
    <phoneticPr fontId="1" type="noConversion"/>
  </si>
  <si>
    <t>PER</t>
    <phoneticPr fontId="1" type="noConversion"/>
  </si>
  <si>
    <t>PBR</t>
    <phoneticPr fontId="1" type="noConversion"/>
  </si>
  <si>
    <t>HDC현대산업개발</t>
    <phoneticPr fontId="1" type="noConversion"/>
  </si>
  <si>
    <t>A</t>
    <phoneticPr fontId="1" type="noConversion"/>
  </si>
  <si>
    <t>동신건설</t>
    <phoneticPr fontId="1" type="noConversion"/>
  </si>
  <si>
    <t>진흥기업</t>
    <phoneticPr fontId="1" type="noConversion"/>
  </si>
  <si>
    <t>BBB-</t>
    <phoneticPr fontId="1" type="noConversion"/>
  </si>
  <si>
    <t>동원개발</t>
    <phoneticPr fontId="1" type="noConversion"/>
  </si>
  <si>
    <t>서희건설</t>
    <phoneticPr fontId="1" type="noConversion"/>
  </si>
  <si>
    <t>DL이앤씨</t>
    <phoneticPr fontId="1" type="noConversion"/>
  </si>
  <si>
    <t>AA-</t>
    <phoneticPr fontId="1" type="noConversion"/>
  </si>
  <si>
    <t>KCC건설</t>
    <phoneticPr fontId="1" type="noConversion"/>
  </si>
  <si>
    <t>대우건설</t>
    <phoneticPr fontId="1" type="noConversion"/>
  </si>
  <si>
    <t>아이에스동서</t>
    <phoneticPr fontId="1" type="noConversion"/>
  </si>
  <si>
    <t>BBB</t>
    <phoneticPr fontId="1" type="noConversion"/>
  </si>
  <si>
    <t>HS화성</t>
    <phoneticPr fontId="1" type="noConversion"/>
  </si>
  <si>
    <t>계룡건설</t>
    <phoneticPr fontId="1" type="noConversion"/>
  </si>
  <si>
    <t>BBB+</t>
    <phoneticPr fontId="1" type="noConversion"/>
  </si>
  <si>
    <t>한신공영</t>
    <phoneticPr fontId="1" type="noConversion"/>
  </si>
  <si>
    <t>서한</t>
    <phoneticPr fontId="1" type="noConversion"/>
  </si>
  <si>
    <t>GS건설</t>
    <phoneticPr fontId="1" type="noConversion"/>
  </si>
  <si>
    <t>HL D&amp;I</t>
    <phoneticPr fontId="1" type="noConversion"/>
  </si>
  <si>
    <t>현대건설</t>
    <phoneticPr fontId="1" type="noConversion"/>
  </si>
  <si>
    <t>금호건설</t>
    <phoneticPr fontId="1" type="noConversion"/>
  </si>
  <si>
    <t>신세계건설</t>
    <phoneticPr fontId="1" type="noConversion"/>
  </si>
  <si>
    <t>A-</t>
    <phoneticPr fontId="1" type="noConversion"/>
  </si>
  <si>
    <t>동부건설</t>
    <phoneticPr fontId="1" type="noConversion"/>
  </si>
  <si>
    <t>삼부토건</t>
    <phoneticPr fontId="1" type="noConversion"/>
  </si>
  <si>
    <t>코오롱글로벌</t>
    <phoneticPr fontId="1" type="noConversion"/>
  </si>
  <si>
    <t>동원개발 (2443억)</t>
    <phoneticPr fontId="1" type="noConversion"/>
  </si>
  <si>
    <r>
      <t xml:space="preserve">2023년 단기차입금 증가로 FCF가 일시적으로 (-)로 전환된 것을 제외하면, </t>
    </r>
    <r>
      <rPr>
        <b/>
        <sz val="11"/>
        <color theme="1"/>
        <rFont val="맑은 고딕"/>
        <family val="3"/>
        <charset val="129"/>
        <scheme val="minor"/>
      </rPr>
      <t>재무적으로 매우 안정되어 있는 기업.</t>
    </r>
    <phoneticPr fontId="1" type="noConversion"/>
  </si>
  <si>
    <t>유동비율 300% 이상, 부채비율 40% 이하로 유지되고, 순현금도 시가총액 대비 200% 가까이 보유 중.</t>
    <phoneticPr fontId="1" type="noConversion"/>
  </si>
  <si>
    <t>미수금 추이 또한 30% 미만으로 유지되고 있으나, 2024 2Q에 매출채권에 비해 미청구공사가 증가했다는 점은 유의할 필요가 있음.</t>
    <phoneticPr fontId="1" type="noConversion"/>
  </si>
  <si>
    <t>2024년 시공능력평가 31위, 부산지역 1위. 대표 브랜드로는 동원비스타, 동원로얄듀크가 있음.</t>
    <phoneticPr fontId="1" type="noConversion"/>
  </si>
  <si>
    <t xml:space="preserve">BM은 자체사업(46%)과 도급사업(54%)을 둘 다 진행. </t>
    <phoneticPr fontId="1" type="noConversion"/>
  </si>
  <si>
    <t>자체사업은 공사수익에 분양수익까지 얻을 수 있어 마진이 높다는 장점이 있으나, 미분양 리스크가 혼재함.</t>
  </si>
  <si>
    <r>
      <t xml:space="preserve">리스크 관리를 위해 2022년 이후에는 무리한 사업확장보다는 </t>
    </r>
    <r>
      <rPr>
        <b/>
        <sz val="11"/>
        <color theme="1"/>
        <rFont val="맑은 고딕"/>
        <family val="3"/>
        <charset val="129"/>
        <scheme val="minor"/>
      </rPr>
      <t>수익성 위주의 선별 수주</t>
    </r>
    <r>
      <rPr>
        <sz val="11"/>
        <color theme="1"/>
        <rFont val="맑은 고딕"/>
        <family val="2"/>
        <charset val="129"/>
        <scheme val="minor"/>
      </rPr>
      <t xml:space="preserve"> 중.</t>
    </r>
    <phoneticPr fontId="1" type="noConversion"/>
  </si>
  <si>
    <t>https://www.thebell.co.kr/free/content/ArticleView.asp?key=202409231459189560106276</t>
  </si>
  <si>
    <t>(240920 공시내용)</t>
    <phoneticPr fontId="1" type="noConversion"/>
  </si>
  <si>
    <t>최근 수주로는 동사가 보유하고 있는 PF우발채무(4480억) 가운데 브릿지론 1370억원에 해당하는 평택브레인시티 사업장 공사 착수 시작하며</t>
    <phoneticPr fontId="1" type="noConversion"/>
  </si>
  <si>
    <t>본PF 전환을 위한 준비에 돌입할 예정이라 함. (지하2층~지상35층, 14개동 1600세대, 계약금액 4200억)</t>
    <phoneticPr fontId="1" type="noConversion"/>
  </si>
  <si>
    <t>서희건설 (3488억)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</si>
  <si>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건설기업들 가운데 최고수준의 재무수준을 보여주는 기업</t>
    </r>
    <r>
      <rPr>
        <sz val="11"/>
        <color theme="1"/>
        <rFont val="맑은 고딕"/>
        <family val="3"/>
        <charset val="129"/>
        <scheme val="minor"/>
      </rPr>
      <t>. 현금흐름 및 미수금, PF리스크 모두 잘 통제되는 모습을 보임.</t>
    </r>
    <phoneticPr fontId="1" type="noConversion"/>
  </si>
  <si>
    <t>또한 매출과 영업이익이 꾸준히 성장하고 있으며, 판관비 통제로 인한 영업레버리지 효과 발생. opm이 15.6%로 업계 최고수준에 달함.</t>
    <phoneticPr fontId="1" type="noConversion"/>
  </si>
  <si>
    <t>자사주 매입 및 배당금 지급도 꾸준히 하면서 주주가치 재고에 힘쓰는 모습을 보임.</t>
    <phoneticPr fontId="1" type="noConversion"/>
  </si>
  <si>
    <r>
      <t xml:space="preserve">BM은 지역주택조합 도급공사를 주로 담당. 시행사 없이 지역주민들이 토지를 확보한다는 점에서 기업에게는 </t>
    </r>
    <r>
      <rPr>
        <b/>
        <sz val="11"/>
        <color theme="1"/>
        <rFont val="맑은 고딕"/>
        <family val="3"/>
        <charset val="129"/>
        <scheme val="minor"/>
      </rPr>
      <t>로우리스크 로우리턴.</t>
    </r>
    <phoneticPr fontId="1" type="noConversion"/>
  </si>
  <si>
    <t>2024년 시공능력평가 18위. 대표브랜드로는 서희스타힐스가 있음.</t>
    <phoneticPr fontId="1" type="noConversion"/>
  </si>
  <si>
    <t>수주잔고가 많을수록 선별수주로 opm 상승 경향. 평균 2년의 래깅을 두고 opm이 수주잔고를 따라가는 것으로 보임.</t>
    <phoneticPr fontId="1" type="noConversion"/>
  </si>
  <si>
    <t>다만 최근 수주잔고가 줄어드는 추세를 보이고 있는 상황.</t>
    <phoneticPr fontId="1" type="noConversion"/>
  </si>
  <si>
    <t>동신건설 (1622억)</t>
    <phoneticPr fontId="1" type="noConversion"/>
  </si>
  <si>
    <t>전반적으로 재무가 매우 안정되어 있는 기업.</t>
    <phoneticPr fontId="1" type="noConversion"/>
  </si>
  <si>
    <t>잉여현금흐름이 지속적으로 (+)를 유지중이며, 보유 중인 순현금비율도 지속적으로 증가하면서 시가총액 대비 53%. 유동비율도 514%</t>
    <phoneticPr fontId="1" type="noConversion"/>
  </si>
  <si>
    <t>현금성 자산을 꾸준히 늘어나는 반면에 차입금은 단기차입금만 6억 보유하면서 무차입금 운영을 보여주고 있음. 매출액 대비 미수금도 10% 내외로 매우 낮음.</t>
    <phoneticPr fontId="1" type="noConversion"/>
  </si>
  <si>
    <t>2019년 이후 매출액 꾸준히 우상향 중. 영업이익 및 순이익도 이를 따라가는 모습을 보임. Gpm은 15% 내외로 유지되고 있으나, opm도 우상향하며 10% 내외.</t>
    <phoneticPr fontId="1" type="noConversion"/>
  </si>
  <si>
    <t>판관비 계정을 뜯어보면 인건비가 지속적으로 줄어드는 것으로 볼 때, 구조조정을 거친 것으로 추정됨.</t>
    <phoneticPr fontId="1" type="noConversion"/>
  </si>
  <si>
    <t>2024년 시공능력평가 171위. 주요 소재지 및 사업지역은 경북.</t>
    <phoneticPr fontId="1" type="noConversion"/>
  </si>
  <si>
    <r>
      <t xml:space="preserve">BM은 토목 61%, 건축 36%. 다만 </t>
    </r>
    <r>
      <rPr>
        <b/>
        <sz val="11"/>
        <color theme="1"/>
        <rFont val="맑은 고딕"/>
        <family val="3"/>
        <charset val="129"/>
        <scheme val="minor"/>
      </rPr>
      <t>모든 계약이 관급공사</t>
    </r>
    <r>
      <rPr>
        <sz val="11"/>
        <color theme="1"/>
        <rFont val="맑은 고딕"/>
        <family val="3"/>
        <charset val="129"/>
        <scheme val="minor"/>
      </rPr>
      <t>로 이루어져 있어, 성장세나 높은 수익성을 기대하기는 어려움.</t>
    </r>
    <phoneticPr fontId="1" type="noConversion"/>
  </si>
  <si>
    <t>수주상황은 2024년 상반기 기준 216억의 공사물량을 신규로 수주하며 2023년 상반기 대비 5% 증가폭을 보여줌.</t>
    <phoneticPr fontId="1" type="noConversion"/>
  </si>
  <si>
    <t>아이에스동서 (6822억)</t>
    <phoneticPr fontId="1" type="noConversion"/>
  </si>
  <si>
    <t>&gt; 시가총액이 수주잔고를 따라감</t>
    <phoneticPr fontId="1" type="noConversion"/>
  </si>
  <si>
    <t>최근 3개년동안 잉여현금흐름이 (+)로 유지되고 있음에도 순현금이 빠른속도로 안 좋아지고 있음.</t>
    <phoneticPr fontId="1" type="noConversion"/>
  </si>
  <si>
    <t>이는 동사의 단기금융부채가 빠르게 늘어났기 때문. 차입금규모는 산업은행 대상으로가 가장 크기에 이자부담은 상대적으로 낮음.</t>
    <phoneticPr fontId="1" type="noConversion"/>
  </si>
  <si>
    <t>매출액이 꺾이는 속도보다 영업이익과 순이익이 더 빠르게 떨어진데에는 판매관리비 통제 실패, 그리고 빠른속도로 늘어난 금융손익 때문.</t>
    <phoneticPr fontId="1" type="noConversion"/>
  </si>
  <si>
    <t>미수금(매출채권)이나 PF리스크는 잘 통제되고 있는 것으로 보임. 부채비율은 120%, 유동비율은 120%로 양호.</t>
    <phoneticPr fontId="1" type="noConversion"/>
  </si>
  <si>
    <t>2024년 시공능력평가 21위로, 전년도 대비 2단계 상승. 주력사업지는 영남지방, 주요 브랜드로는 W.</t>
    <phoneticPr fontId="1" type="noConversion"/>
  </si>
  <si>
    <t>BM은 건설 60%, 환경 32%, 콘크리트 8%로 나뉨.</t>
    <phoneticPr fontId="1" type="noConversion"/>
  </si>
  <si>
    <t>건설사업부문은 도급공사 및 자체공사로 이루어지며, 자체공사 67% : 도급공사 33%로 나뉨.</t>
    <phoneticPr fontId="1" type="noConversion"/>
  </si>
  <si>
    <t>일반적으로 자체공사 비중이 높은 기업들은 하이리스크 하이리턴에 속하는데, 동사는 리스크 통제가 되고 있는 모습.</t>
    <phoneticPr fontId="1" type="noConversion"/>
  </si>
  <si>
    <t># 자체사업 프로젝트 목록</t>
    <phoneticPr fontId="1" type="noConversion"/>
  </si>
  <si>
    <t>1) 현재 진행중에 있는 주택사업 프로젝트들은 경기침체가 본격화되기 전 분양을 실시하여 미분양율이 높지 않음.</t>
    <phoneticPr fontId="1" type="noConversion"/>
  </si>
  <si>
    <t>2) 주요 예정사업지들도 오래전에 저가로 매입한 토지들. 사업지연으로 인한 손실금액이 크지 않음.</t>
    <phoneticPr fontId="1" type="noConversion"/>
  </si>
  <si>
    <t>3) 2022년부터 신규사업 중지. 금리인상 및 주택경기위축에 따른 리스크 헷징 전략.</t>
    <phoneticPr fontId="1" type="noConversion"/>
  </si>
  <si>
    <t>&gt; 건설부문 opm은 2021년 22.2% &gt; 2022년 18.6% &gt; 2023년 22.7% &gt; 2024_1Q 30.1% 로 상승.</t>
    <phoneticPr fontId="1" type="noConversion"/>
  </si>
  <si>
    <t># 경산 중산 지구 사업 (32,106평, 총 3,443세대)</t>
    <phoneticPr fontId="1" type="noConversion"/>
  </si>
  <si>
    <t>2024.04.01 주택건설사업계획 승인을 받으면서 사업이 본궤도에 오름. 인허가는 2025년에 마무리될 것.</t>
    <phoneticPr fontId="1" type="noConversion"/>
  </si>
  <si>
    <t>토지 3.2만평 매입 시점은 2020년 이전. 분양가격의 15% 미만에 불과함.</t>
    <phoneticPr fontId="1" type="noConversion"/>
  </si>
  <si>
    <t>평당 주상복합공사비(700만원 이상)을 고려하더라도 최종계약률이 52%를 상회한다면 수익발생할 것.</t>
    <phoneticPr fontId="1" type="noConversion"/>
  </si>
  <si>
    <t>2028년 이후 입주가 시작되는 것을 감안하면, 부산 용호동 개발을 뛰어넘는 개발사업이 될 수도 있음.</t>
    <phoneticPr fontId="1" type="noConversion"/>
  </si>
  <si>
    <t>현대건설 (3조 4465억)</t>
    <phoneticPr fontId="1" type="noConversion"/>
  </si>
  <si>
    <t>대형건설사들 가운데 대우건설과 함께 현금흐름이 가장 좋지 않음.</t>
    <phoneticPr fontId="1" type="noConversion"/>
  </si>
  <si>
    <t>이는 단기금융부채가 크게 늘어났기 때문인데, 현재는 현금성 자산이 많아 순현금은 (+)로 유지 중이나 유의할 필요가 있음.</t>
    <phoneticPr fontId="1" type="noConversion"/>
  </si>
  <si>
    <t>그럼에도 자본총계 대비 금융부채를 의미하는 금융부채비율은 여전히 안정적으로 유지 중. 유동비율은 174%, 부채비율은 166%</t>
    <phoneticPr fontId="1" type="noConversion"/>
  </si>
  <si>
    <t>Peer인 대우건설 대비 대손상각비 계정도 줄어드는 추세에 있어 상대적으로 비용 통제를 잘하는 모습도 보임.</t>
    <phoneticPr fontId="1" type="noConversion"/>
  </si>
  <si>
    <t>다만, 매출액 대비 미수금도 36%를 유지하고 있고, 자기자본 대비 PF채무보증 잔액도 85%에 이르기에 유의해서 지켜볼 필요성이 있음.</t>
    <phoneticPr fontId="1" type="noConversion"/>
  </si>
  <si>
    <t>2024년 시공능력평가 2위. 대표브랜드로는 힐스테이트, 디에이치.</t>
    <phoneticPr fontId="1" type="noConversion"/>
  </si>
  <si>
    <t>BM은 주택 63%, 토목 13%, 플랜트 21% 비중. 해외익스포져가 꽤 큰 기업.</t>
    <phoneticPr fontId="1" type="noConversion"/>
  </si>
  <si>
    <t>연결회사로 시공능력평가 4위 현대엔지니어링.</t>
    <phoneticPr fontId="1" type="noConversion"/>
  </si>
  <si>
    <r>
      <t xml:space="preserve">Peer인 DL이앤씨에 비해서 2022년 이전에 수주받은 잔여 공사물량이 적은 편으로, </t>
    </r>
    <r>
      <rPr>
        <b/>
        <sz val="11"/>
        <color theme="1"/>
        <rFont val="맑은 고딕"/>
        <family val="3"/>
        <charset val="129"/>
        <scheme val="minor"/>
      </rPr>
      <t>opm 개선 시점이 상대적으로 더 앞당겨져 있음.</t>
    </r>
    <phoneticPr fontId="1" type="noConversion"/>
  </si>
  <si>
    <t>2022년 이전에 착공 시작한 주택사업들은 원가 상승을 공사비에 반영하지 못하여 마진율이 낮음.</t>
    <phoneticPr fontId="1" type="noConversion"/>
  </si>
  <si>
    <t>다만, 2022년 이전 계약에 한해서도 escalation 조항을 적용하며, 필요시 공사비 증액 협상이 용이할 예정.</t>
    <phoneticPr fontId="1" type="noConversion"/>
  </si>
  <si>
    <r>
      <t xml:space="preserve">지속적으로 신규수주를 받고 있는 중이며, 데이터센터나 대형 복합개발사업 등 </t>
    </r>
    <r>
      <rPr>
        <b/>
        <sz val="11"/>
        <color theme="1"/>
        <rFont val="맑은 고딕"/>
        <family val="3"/>
        <charset val="129"/>
        <scheme val="minor"/>
      </rPr>
      <t>포트폴리오 확장</t>
    </r>
    <r>
      <rPr>
        <sz val="11"/>
        <color theme="1"/>
        <rFont val="맑은 고딕"/>
        <family val="2"/>
        <charset val="129"/>
        <scheme val="minor"/>
      </rPr>
      <t xml:space="preserve"> 중에 있음.</t>
    </r>
    <phoneticPr fontId="1" type="noConversion"/>
  </si>
  <si>
    <t>&gt; 데이터센터 : 엔드유저 맞춤 설계가 필요해, 레퍼런스를 많이 가진 동사가 유리</t>
    <phoneticPr fontId="1" type="noConversion"/>
  </si>
  <si>
    <t>&gt; 대형 복합개발사업 : 송파비즈니스클러스터(26년~), 힐튼호텔 부지 개발(24년~), CJ가양(25년~) 등</t>
    <phoneticPr fontId="1" type="noConversion"/>
  </si>
  <si>
    <t>플랜트에 있어서는 2H24 불가리아 코즐로두이 원전 설계 계약, 1H25 EPC 계약이 예상됨.</t>
    <phoneticPr fontId="1" type="noConversion"/>
  </si>
  <si>
    <t>설계용역, 구매, 시공을 종합적으로 담당하면서 향후 한국수력원자력과의 협력이 강화될 수 밖에 없을 것으로 보임.</t>
    <phoneticPr fontId="1" type="noConversion"/>
  </si>
  <si>
    <t>DL이앤씨 (1조 1705억)</t>
    <phoneticPr fontId="1" type="noConversion"/>
  </si>
  <si>
    <t>순현금비율이나 미수금 비율 등 재무는 안정적. PF리스크에 대해서도 관리를 잘하고 있음.</t>
    <phoneticPr fontId="1" type="noConversion"/>
  </si>
  <si>
    <t>매출액은 증가하고 있으나, 연결자회사들의 매출원가 및 판관비도 동반 증가하며 opm이 내려가는 추세.</t>
    <phoneticPr fontId="1" type="noConversion"/>
  </si>
  <si>
    <t xml:space="preserve">2021년 인적분할(과거 대림건설)되어 이전 데이터는 없음 </t>
    <phoneticPr fontId="1" type="noConversion"/>
  </si>
  <si>
    <t>2024년 시공능력평가 13위, 서울시 종합건설업체 도급순위 5위. 대표브랜드로는 e편한세상, ACRO</t>
    <phoneticPr fontId="1" type="noConversion"/>
  </si>
  <si>
    <t xml:space="preserve">BM은 주택 60%, 토목 15%, 플랜트 25% 비중. </t>
    <phoneticPr fontId="1" type="noConversion"/>
  </si>
  <si>
    <t>주택부문 별도 수주잔고 및 착공물량 현황.</t>
    <phoneticPr fontId="1" type="noConversion"/>
  </si>
  <si>
    <t>마진율이 낮던 21년, 22년 착공물량이 많아 net margin이 하락한 상황.</t>
    <phoneticPr fontId="1" type="noConversion"/>
  </si>
  <si>
    <t>다만 23년부터 받은 신규수주가 많고 24년 착공물량도 1만호로 예상되고 있어 24년 후반기부터 마진율은 개선될 전망.</t>
    <phoneticPr fontId="1" type="noConversion"/>
  </si>
  <si>
    <t>수주잔고</t>
    <phoneticPr fontId="1" type="noConversion"/>
  </si>
  <si>
    <t>착공물량(별도)</t>
    <phoneticPr fontId="1" type="noConversion"/>
  </si>
  <si>
    <t>마진율</t>
    <phoneticPr fontId="1" type="noConversion"/>
  </si>
  <si>
    <t>저 (&lt;10%)</t>
    <phoneticPr fontId="1" type="noConversion"/>
  </si>
  <si>
    <t>------</t>
    <phoneticPr fontId="1" type="noConversion"/>
  </si>
  <si>
    <t>고</t>
    <phoneticPr fontId="1" type="noConversion"/>
  </si>
  <si>
    <t>&gt; 2024_2Q 수주잔고</t>
    <phoneticPr fontId="1" type="noConversion"/>
  </si>
  <si>
    <t>플랜트사업부는 현재로서는 opm 수호가 되는 유일한 사업부. 에스오일의 Shaheen PJT 착공중, 그러나 24년 신규물량은 가이던스 대비 10% 미만.</t>
    <phoneticPr fontId="1" type="noConversion"/>
  </si>
  <si>
    <t xml:space="preserve">내년~내후년부터 매출인식될 물량들의 상당수가 주택가격 회복속도가 가장 빠른 서울에 위치해 있다는 점도 고무적. </t>
    <phoneticPr fontId="1" type="noConversion"/>
  </si>
  <si>
    <t>7월초 잠실우성4차 재건축 (3817억), 8월말 도곡개포한신 재건축 (4385억) 시공사로 선정되었고, 한남5구역 재개발 사업 입찰시도 중인 상황.</t>
    <phoneticPr fontId="1" type="noConversion"/>
  </si>
  <si>
    <t>대우건설 (1조 6459억)</t>
    <phoneticPr fontId="1" type="noConversion"/>
  </si>
  <si>
    <t>대형건설사들 가운데 현대건설과 더불어 현금흐름이 가장 좋지 않음.</t>
    <phoneticPr fontId="1" type="noConversion"/>
  </si>
  <si>
    <t>미수금도 증가 추세에 있으며, 순현금 또한 (-)로 전환된 상황. 유동비율은 185%, 부채비율은 88%</t>
    <phoneticPr fontId="1" type="noConversion"/>
  </si>
  <si>
    <t>잔존해 있는 PF리스크는 크지 않은 상황으로 판단됨.</t>
    <phoneticPr fontId="1" type="noConversion"/>
  </si>
  <si>
    <t>영업이익 및 순이익이 감소추세에 있는 이유로는 23년, 24년 주택미분양에 따른 대손상각비의 증가가 큰 이유.</t>
    <phoneticPr fontId="1" type="noConversion"/>
  </si>
  <si>
    <t>2024년 시공능력평가 3위. 대표브랜드로는 푸르지오.</t>
    <phoneticPr fontId="1" type="noConversion"/>
  </si>
  <si>
    <t>BM은 주택 66%, 토목 21%, 플랜트 11% 비중. 토목 및 플랜트는 국내 : 해외 익스포져가 4 : 6</t>
    <phoneticPr fontId="1" type="noConversion"/>
  </si>
  <si>
    <t>주택부문 신규수주가 줄어드는 모습. 이는 이미 25년, 26년 수주잔고 슬롯이 채워져 가기 때문인 것으로 보임.</t>
    <phoneticPr fontId="1" type="noConversion"/>
  </si>
  <si>
    <t>24년 하반기에는 해외 토목/플랜트 신규수주 모멘텀 기대해 볼 수 있음.</t>
    <phoneticPr fontId="1" type="noConversion"/>
  </si>
  <si>
    <t>진흥기업 (1221억)</t>
    <phoneticPr fontId="1" type="noConversion"/>
  </si>
  <si>
    <t>2024_2Q 잉여현금흐름이 (-)로 전환되었으나, 순현금비율이 200%보다 높게 유지되며 재무적으로 안정된 것으로 생각됨.</t>
    <phoneticPr fontId="1" type="noConversion"/>
  </si>
  <si>
    <t>24.2Q 잉여현금흐름은 매출원가 통제 실패로 당기순이익이 적자전환한 것이 가장 큰 원인.</t>
    <phoneticPr fontId="1" type="noConversion"/>
  </si>
  <si>
    <r>
      <t xml:space="preserve">미수금 규모나 PF채무보증비율에는 크게 문제가 없으나, </t>
    </r>
    <r>
      <rPr>
        <b/>
        <sz val="11"/>
        <color theme="1"/>
        <rFont val="맑은 고딕"/>
        <family val="3"/>
        <charset val="129"/>
        <scheme val="minor"/>
      </rPr>
      <t>PF책임준공비율이 업계에서 가장 높은 수준</t>
    </r>
    <r>
      <rPr>
        <sz val="11"/>
        <color theme="1"/>
        <rFont val="맑은 고딕"/>
        <family val="2"/>
        <charset val="129"/>
        <scheme val="minor"/>
      </rPr>
      <t>인 부분은 유의해야 함.</t>
    </r>
    <phoneticPr fontId="1" type="noConversion"/>
  </si>
  <si>
    <r>
      <t xml:space="preserve">&gt; 24.1Q(좌)와 24.2Q(우)의 매출원가 계정항목 비교 : </t>
    </r>
    <r>
      <rPr>
        <b/>
        <sz val="11"/>
        <color theme="1"/>
        <rFont val="맑은 고딕"/>
        <family val="3"/>
        <charset val="129"/>
        <scheme val="minor"/>
      </rPr>
      <t>외주비, 지급수수료가 크게 증가</t>
    </r>
    <phoneticPr fontId="1" type="noConversion"/>
  </si>
  <si>
    <t>2024년 시공능력평가 41위. 주요 소재지는 인천. 대표브랜드는 효성중공업과 통합브랜드인 효성해링턴플레이스.</t>
    <phoneticPr fontId="1" type="noConversion"/>
  </si>
  <si>
    <t>BM은 건축공사 85%, 토목공사 15%. 건축공사 가운데서는 민간이 80%, 관급이 5% 차지.</t>
    <phoneticPr fontId="1" type="noConversion"/>
  </si>
  <si>
    <t>올해 초 현대건설 출신 주택전문가 김태균을 대표이사로 선임하며 민간주택 사업에 더 심혈을 기울일 것으로 보임.</t>
    <phoneticPr fontId="1" type="noConversion"/>
  </si>
  <si>
    <t>과거 2011년에 자본잠식으로 워크아웃 상태에 돌입한 바 있음. 2018년에 가까스로 워크아웃 졸업.</t>
    <phoneticPr fontId="1" type="noConversion"/>
  </si>
  <si>
    <t>시공능력평가 기준으로는 2021년 56위 - 2022년 52위 - 2023년 47위 - 2024년 41위로 꾸준히 상승 중.</t>
    <phoneticPr fontId="1" type="noConversion"/>
  </si>
  <si>
    <t>최근 효성그룹에서 지분을 매각한다는 보도가 나오고 있는 상황.</t>
    <phoneticPr fontId="1" type="noConversion"/>
  </si>
  <si>
    <t>금호건설 (1197억)</t>
    <phoneticPr fontId="1" type="noConversion"/>
  </si>
  <si>
    <t>최근 3개 분기동안 지속적으로 당기순이익이 (-)가 나오면서 잉여현금흐름이 악화.</t>
    <phoneticPr fontId="1" type="noConversion"/>
  </si>
  <si>
    <t>그럼에도 기업의 순현금은 높게 유지되고 있어 단기유동성 문제는 없을 것으로 생각됨.</t>
    <phoneticPr fontId="1" type="noConversion"/>
  </si>
  <si>
    <t>미수금 비중은 낮게 유지되고 있어 안정적인 상태. 미청구공사도 안정되어있으나, 초과청구공사가 감소하면서 수익성 저하.</t>
    <phoneticPr fontId="1" type="noConversion"/>
  </si>
  <si>
    <t xml:space="preserve">PF우발채무는 현재 총 7000억원으로, 보증사업장 5곳 모두 분양률이 80%를 넘기며 작년 8000억원보다 감소함. </t>
    <phoneticPr fontId="1" type="noConversion"/>
  </si>
  <si>
    <t>현재 1년 내 만기도래하는 차입금이 1300억원. 보유하고 있는 현금성 자산이 1600억원으로 자금압박을 받고 있는 상황.</t>
    <phoneticPr fontId="1" type="noConversion"/>
  </si>
  <si>
    <t>&gt; 영업현금흐름</t>
    <phoneticPr fontId="1" type="noConversion"/>
  </si>
  <si>
    <t>2024년 시공능력순위 20위로, 주요 소재지는 전남. 주요 브랜드는 아테라(ARTERA)</t>
    <phoneticPr fontId="1" type="noConversion"/>
  </si>
  <si>
    <t>BM은 주택 52%, 토목 23%, 건축 22%. 2024_2Q 주택부문 준공지연으로 인한 일회성 손실 400억 발생. (수원고색2지구, 세종시6-3블럭)</t>
    <phoneticPr fontId="1" type="noConversion"/>
  </si>
  <si>
    <t>지방 수주 비율이 높은 편인데, 지방 분양률도 높아 P의 개선에 따른 실적 상승이 돋보일 수 있을 것.</t>
    <phoneticPr fontId="1" type="noConversion"/>
  </si>
  <si>
    <t>① 3기 신도시 사업 진행 등 공공주택공사 확대,</t>
    <phoneticPr fontId="1" type="noConversion"/>
  </si>
  <si>
    <t xml:space="preserve">② 가덕도 신공항(‘24년) 등 강점이 있는 신규 공항공사 발주 현실화. </t>
    <phoneticPr fontId="1" type="noConversion"/>
  </si>
  <si>
    <t>③ 연말 아시아 나 항공 합병(매각) 성공시 지분 가치 부각 등 중장기 주가 개선 요인은 충분</t>
  </si>
  <si>
    <t>&gt; 유동성 확보 가능할 듯.</t>
    <phoneticPr fontId="1" type="noConversion"/>
  </si>
  <si>
    <t>HL D&amp;I (990억)</t>
    <phoneticPr fontId="1" type="noConversion"/>
  </si>
  <si>
    <r>
      <t xml:space="preserve">최근 3개년 FCF이 지속적으로 (-)이며, 순현금도 점점 (-)규모가 커지는 상황. </t>
    </r>
    <r>
      <rPr>
        <b/>
        <sz val="11"/>
        <color theme="1"/>
        <rFont val="맑은 고딕"/>
        <family val="3"/>
        <charset val="129"/>
        <scheme val="minor"/>
      </rPr>
      <t>분석기업들 가운데 순현금비율이 가장 좋지 않음.</t>
    </r>
    <phoneticPr fontId="1" type="noConversion"/>
  </si>
  <si>
    <t>당기순이익은 2022_3Q를 저점으로 점점 좋아지는 추세를 보이나, 최근 세 분기동안 감소.</t>
    <phoneticPr fontId="1" type="noConversion"/>
  </si>
  <si>
    <t>또한 단기금융부채가 최근 빠르게 증가한 상황.</t>
    <phoneticPr fontId="1" type="noConversion"/>
  </si>
  <si>
    <t>1) 미착공 PF보증잔액이 170억원으로 축소. 공사 진행 중인 현장 분양률도 93%</t>
    <phoneticPr fontId="1" type="noConversion"/>
  </si>
  <si>
    <t>2) 자체사업(부천소사 주상복합, 인천 작전동)에서 안정적인 매출인식 및 준공정산이익</t>
    <phoneticPr fontId="1" type="noConversion"/>
  </si>
  <si>
    <t>3) 주택공급계획 연간 5580세대 (3년평균 대비 +48%), 상반기 신규수주 5963억원 (작년 대비 +58%)</t>
    <phoneticPr fontId="1" type="noConversion"/>
  </si>
  <si>
    <t>코오롱글로벌 (1903억)</t>
    <phoneticPr fontId="1" type="noConversion"/>
  </si>
  <si>
    <t xml:space="preserve">재무상태가 가장 좋지 않은 건설기업 가운데 하나. </t>
    <phoneticPr fontId="1" type="noConversion"/>
  </si>
  <si>
    <t>최근 3개 분기동안 지속적으로 당기순이익이 (-)로 나오면서 잉여현금흐름이 악화.</t>
    <phoneticPr fontId="1" type="noConversion"/>
  </si>
  <si>
    <t>기업의 순현금도 (-)로, 차입금이 현금성자산보다 많음.</t>
    <phoneticPr fontId="1" type="noConversion"/>
  </si>
  <si>
    <t>또한 자기자본 대비 PF책임준공 비율도 peer 대비 독보적으로 높음 (&gt;500%)</t>
    <phoneticPr fontId="1" type="noConversion"/>
  </si>
  <si>
    <t>2024년 시공능력평가 순위 19위. 대표브랜드로는 코오롱하늘채, 린든그로브</t>
    <phoneticPr fontId="1" type="noConversion"/>
  </si>
  <si>
    <t>BM은 건설사업 매출비중 85%. 이외에는 상사, 유통, 스포렉스 등 사업도 영위. 건설 내에서 주택 수주 비중은 약 65% 차지.</t>
    <phoneticPr fontId="1" type="noConversion"/>
  </si>
  <si>
    <r>
      <t xml:space="preserve">영업이익과 당기순이익이 급격하게 안 좋아지면서, 신규수주로 </t>
    </r>
    <r>
      <rPr>
        <b/>
        <sz val="11"/>
        <color theme="1"/>
        <rFont val="맑은 고딕"/>
        <family val="3"/>
        <charset val="129"/>
        <scheme val="minor"/>
      </rPr>
      <t>공공부문 및 산업건설 부문을 크게 늘린 상황.</t>
    </r>
    <phoneticPr fontId="1" type="noConversion"/>
  </si>
  <si>
    <t># 2024년 상반기 신규수주 매출비중 : 주택 28%, 공공부문 39%, 산업건설 33%</t>
    <phoneticPr fontId="1" type="noConversion"/>
  </si>
  <si>
    <t>재무적으로 안정성을 다질 수 있으나, 관급공사는 최저가입찰제에 기반하여 민간공사에 비해 opm이 낮게 책정될 수 밖에 없음.</t>
    <phoneticPr fontId="1" type="noConversion"/>
  </si>
  <si>
    <t>신세계건설 (1107억)</t>
    <phoneticPr fontId="1" type="noConversion"/>
  </si>
  <si>
    <t>최근 6개 분기 기준 당기순이익이 계속 (-)로 적자상태 유지하여, 잉여현금흐름 또한 급격하게 안 좋아짐.</t>
    <phoneticPr fontId="1" type="noConversion"/>
  </si>
  <si>
    <t>2024 2Q에는 매출 대비 미수금 규모도 크게 증가(70%)하여 peer 중에서 독보적으로 높은 상황.</t>
    <phoneticPr fontId="1" type="noConversion"/>
  </si>
  <si>
    <t>특이하게, 10년간 지속적으로 (-)이었던 순현금이 2024 2Q에 2552억원으로 증가하였는데, 신종자본증권 발행으로 현금성자산이 9509억원으로 크게 증가하였기 때문.</t>
    <phoneticPr fontId="1" type="noConversion"/>
  </si>
  <si>
    <t>그렇기 때문에 실질자본 대비 PF 책임준공 약정 또한 과다한 수준으로 봐야 함.</t>
    <phoneticPr fontId="1" type="noConversion"/>
  </si>
  <si>
    <t>&gt; 신종자본증권 발행했기 때문</t>
    <phoneticPr fontId="1" type="noConversion"/>
  </si>
  <si>
    <t>2024년 시공능력평가 순위 33위. 대표브랜드로는 빌리브(villiv)</t>
    <phoneticPr fontId="1" type="noConversion"/>
  </si>
  <si>
    <t>BM은 도급공사. 매출액 기준으로 주거시설 건축 45%, 상업시설 건축 50%.</t>
    <phoneticPr fontId="1" type="noConversion"/>
  </si>
  <si>
    <t>대부분 도급공사인만큼, 원자재 가격 급등하면서 매출원가가 매출의 110%까지 증가하면서 순이익 및 현금흐름이 안 좋아짐.</t>
    <phoneticPr fontId="1" type="noConversion"/>
  </si>
  <si>
    <t>&gt; 매출원가율</t>
    <phoneticPr fontId="1" type="noConversion"/>
  </si>
  <si>
    <t>동사의 강점이자 약점은 신세계그룹 내 백화점/마트/복합쇼핑몰 등을 모두 담당해왔다는 점. (캡티브 물량)</t>
    <phoneticPr fontId="1" type="noConversion"/>
  </si>
  <si>
    <t>안정적인 매출처 확보라는 점에서 긍정적이나, 경기위축 등으로 그룹이 투자를 축소할 경우 그 여파를 고스란히 감내해야 함.</t>
    <phoneticPr fontId="1" type="noConversion"/>
  </si>
  <si>
    <t>동사는 주택 브랜드 &lt;villiv&gt;를 2018년 런칭하여 2021년에는 캡티브 매출 비중을 20% 미만까지 줄이는데 성공하였음.</t>
    <phoneticPr fontId="1" type="noConversion"/>
  </si>
  <si>
    <r>
      <t xml:space="preserve">그러나 주택경기가 안 좋아지면서 </t>
    </r>
    <r>
      <rPr>
        <u/>
        <sz val="11"/>
        <color theme="1"/>
        <rFont val="맑은 고딕"/>
        <family val="3"/>
        <charset val="129"/>
        <scheme val="minor"/>
      </rPr>
      <t>스타필드수원(2821억), 스타필드청라(462억)</t>
    </r>
    <r>
      <rPr>
        <sz val="11"/>
        <color theme="1"/>
        <rFont val="맑은 고딕"/>
        <family val="2"/>
        <charset val="129"/>
        <scheme val="minor"/>
      </rPr>
      <t xml:space="preserve"> 등 캡티브 물량의 비중이 또 다시 크게 증가함.</t>
    </r>
    <phoneticPr fontId="1" type="noConversion"/>
  </si>
  <si>
    <t>추가적으로 신세계그룹도 성장 한계에 직면하고 있는 상황. 물론 와중에도 이마트의 신세계건설 지분을 43% -&gt; 70%로 확대, 신종자본증권 6000억 발행해준 상황.</t>
    <phoneticPr fontId="1" type="noConversion"/>
  </si>
  <si>
    <t>동사의 안 좋은 재무상황이 그룹 전체에 확산될 수도 있는 상황으로 판단됨.</t>
    <phoneticPr fontId="1" type="noConversion"/>
  </si>
  <si>
    <t>KCC건설 (982억)</t>
    <phoneticPr fontId="1" type="noConversion"/>
  </si>
  <si>
    <t>3개년 잉여현금흐름이 지속적으로 (-)으로, 순현금 보유량 또한 2024년 들어서 (-)로 전환됨.</t>
    <phoneticPr fontId="1" type="noConversion"/>
  </si>
  <si>
    <t>매출액 대비 미수금(매출채권)은 30% 내외에서 다소 증가하는 추세이며, 미청구공사는 비슷한 수준을 유지 중.</t>
    <phoneticPr fontId="1" type="noConversion"/>
  </si>
  <si>
    <t>현금성 자산이 감소추세에 있고, 단기금융부채는 높게 유지되는 가운데 유동성사채나 미지급금이 다소 증가함.</t>
    <phoneticPr fontId="1" type="noConversion"/>
  </si>
  <si>
    <t xml:space="preserve">PF우발부채 보증금액이나 책임준공 관련 리스크에서는 상대적으로 자유로운 것으로 보임. </t>
    <phoneticPr fontId="1" type="noConversion"/>
  </si>
  <si>
    <t>2024년 시공능력평가 25위, 소재지 및 주요사업지는 서울. 대표 브랜드로는 스위첸.</t>
    <phoneticPr fontId="1" type="noConversion"/>
  </si>
  <si>
    <t>BM은 도급공사 위주. 매출액 구성은 건축 84%, 토목 16%.</t>
    <phoneticPr fontId="1" type="noConversion"/>
  </si>
  <si>
    <t>기존에는 건축만 거의 100%였기에 주택경기 침체 시 어려움을 겪었으나, 매출처 다변화라는 의미가 있음.</t>
    <phoneticPr fontId="1" type="noConversion"/>
  </si>
  <si>
    <t># 수주잔고</t>
    <phoneticPr fontId="1" type="noConversion"/>
  </si>
  <si>
    <t>여전히 주력사업은 주택건축인데 비해, 매출액이나 수주잔고가 지속적으로 감소 추세에 있음.</t>
    <phoneticPr fontId="1" type="noConversion"/>
  </si>
  <si>
    <t>물론 기존 수주들의 원가율이 다소 개선되며 영업이익은 증가하는 국면에 있음.</t>
    <phoneticPr fontId="1" type="noConversion"/>
  </si>
  <si>
    <t>HS화성 (862억)</t>
    <phoneticPr fontId="1" type="noConversion"/>
  </si>
  <si>
    <t>동사는 3개년 잉여현금흐름이 점점 좋아지는데도 불구하고 순현금은 점점 적어지는 추세. (현재 시가총액 대비 순현금 비율 50%)</t>
    <phoneticPr fontId="1" type="noConversion"/>
  </si>
  <si>
    <t>현금성 자산이 늘어나고 있음에도 장단기금융부채도 함께 증가하고 있기 때문으로 판단됨.</t>
    <phoneticPr fontId="1" type="noConversion"/>
  </si>
  <si>
    <t>영업이익은 매출원가 비율에 따라 결정되는 것으로 보임. 순이익은 금융손익까지 함께 고려해서 변동이 더 큰 상황.</t>
    <phoneticPr fontId="1" type="noConversion"/>
  </si>
  <si>
    <t>PF우발채무는 24년 4월 남양주 별내 ONE 물류센터에 대해 PF대출규모 787억 + 부가세 = 873억원 일시 납부한 바 있음.</t>
    <phoneticPr fontId="1" type="noConversion"/>
  </si>
  <si>
    <t>미청구공사는 4Q23까지 높은 수준을 유지하다가 1Q24 매출채권으로 전환된 바 있으나, 2Q24 매출채권이 매출로 인식되면서 대손상각비는 발생하지 않음.</t>
    <phoneticPr fontId="1" type="noConversion"/>
  </si>
  <si>
    <t>(동대구역센텀 화성파크드림 수주총액 3575억원 중 미수금 2067억원 해결)</t>
    <phoneticPr fontId="1" type="noConversion"/>
  </si>
  <si>
    <t>유동비율 184%로 다소 감소추세에 있으나, 동대구역(1458가구)/서대구역(1404가구) 센텀 화성파크드림 입주 잔금이 유입될 예정. 입주율이 90%에 육박.</t>
    <phoneticPr fontId="1" type="noConversion"/>
  </si>
  <si>
    <t># 순현금추이</t>
    <phoneticPr fontId="1" type="noConversion"/>
  </si>
  <si>
    <t>현금성자산</t>
    <phoneticPr fontId="1" type="noConversion"/>
  </si>
  <si>
    <t>장기금융자산</t>
    <phoneticPr fontId="1" type="noConversion"/>
  </si>
  <si>
    <t>단기금융부채</t>
    <phoneticPr fontId="1" type="noConversion"/>
  </si>
  <si>
    <t>장기금융부채</t>
    <phoneticPr fontId="1" type="noConversion"/>
  </si>
  <si>
    <t>&gt; 동대구역 센텀 화성파크드림</t>
    <phoneticPr fontId="1" type="noConversion"/>
  </si>
  <si>
    <t>(신암2 재개발사업)</t>
    <phoneticPr fontId="1" type="noConversion"/>
  </si>
  <si>
    <t>2024년 시공능력평가 47위. 주요 사업지는 대구. 주요 브랜드로는 파크드림.</t>
    <phoneticPr fontId="1" type="noConversion"/>
  </si>
  <si>
    <t>https://dealsite.co.kr/articles/125119</t>
  </si>
  <si>
    <t>BM은 자체사업과 도급사업을 모두 진행. 매출비중은 건축 60%, 분양 21%, 토목 7%.</t>
    <phoneticPr fontId="1" type="noConversion"/>
  </si>
  <si>
    <t>대구지역이 타 지역과 다르게 주택사이클이 한 박자 빠르다는 특징. 현재 미분양이 많으나, 대기물량이 많지 않아 악성재고 소진 후 빠르게 주택경기 반등 가능성도 공존.</t>
    <phoneticPr fontId="1" type="noConversion"/>
  </si>
  <si>
    <t xml:space="preserve"> &gt; 전반적인 수주잔고도 줄어드는 추세에 있으며,</t>
    <phoneticPr fontId="1" type="noConversion"/>
  </si>
  <si>
    <t xml:space="preserve"> &gt; 하반기에는 역외사업, 관급공사 위주로 진행할 예정이라 함. 안정적이기는 하나, Low OPM.</t>
    <phoneticPr fontId="1" type="noConversion"/>
  </si>
  <si>
    <t>한신공영 (3551억)</t>
    <phoneticPr fontId="1" type="noConversion"/>
  </si>
  <si>
    <t>전반적으로 재무상황이 좋지 않음. 잉여현금흐름이 3개년에 걸쳐 (-) 유지 중이며, 순현금도 시가총액 대비 153%나 (-)인 상황.</t>
    <phoneticPr fontId="1" type="noConversion"/>
  </si>
  <si>
    <t>이는 당기순이익의 감소와 함께 단기금융부채가 증가하였기 때문인 것으로 보임. 그럼에도 2024_2Q 들어서 부채비율은 200% 수준에서 138% 수준으로 내려온 상황.</t>
    <phoneticPr fontId="1" type="noConversion"/>
  </si>
  <si>
    <t>매출 대비 미수금(매출채권) 비율도 지속적으로 증가하는 추세. 그에 비해 미청구공사는 비슷한 수준으로 유지되는 중.</t>
    <phoneticPr fontId="1" type="noConversion"/>
  </si>
  <si>
    <t>잔여 PF채무보증비율이나 PF책임준공비율을 고려해보았을 때 시공능력평가 순위 20~30위 내의 peer들(동부건설, 태영건설, KCC건설 등)에 비해 PF리스크는 제한적.</t>
    <phoneticPr fontId="1" type="noConversion"/>
  </si>
  <si>
    <t>BM은 자체공사와 도급공사로 나뉨. 비율은 자체공사 2 : 주택도급공사 2 : 토목도급공사 1</t>
    <phoneticPr fontId="1" type="noConversion"/>
  </si>
  <si>
    <t xml:space="preserve">2024년 시공능력평가 28위. 대표브랜드로는 한신더휴. </t>
    <phoneticPr fontId="1" type="noConversion"/>
  </si>
  <si>
    <t>2024_1Q, 2024_2Q 실적은 공공사업 수주로 인한 상승이 컸음. (GTX-B노선(용산~상봉), 춘천~속초 노반신설 기타공사)</t>
    <phoneticPr fontId="1" type="noConversion"/>
  </si>
  <si>
    <t># 자체사업 수주현황</t>
    <phoneticPr fontId="1" type="noConversion"/>
  </si>
  <si>
    <t># 민간부문 수주잔고</t>
    <phoneticPr fontId="1" type="noConversion"/>
  </si>
  <si>
    <t>파주운정3지구(520세대), 양주 덕계(724가구), 평택브레인시티(1004가구) 등 3곳의 분양사업 앞두고 있음.</t>
    <phoneticPr fontId="1" type="noConversion"/>
  </si>
  <si>
    <t>수도권의 우수한 입지에 위치하고, GTX 개통 수혜지역으로 분양성이 높을 것으로 예상.</t>
    <phoneticPr fontId="1" type="noConversion"/>
  </si>
  <si>
    <t>https://www.asiatoday.co.kr/view.php?key=20240214010006407</t>
  </si>
  <si>
    <t>자체 분양 진행 중인 포항한신더휴 펜타시티 (2100세대), 아산한신더휴 (603세대) 완판 직전</t>
    <phoneticPr fontId="1" type="noConversion"/>
  </si>
  <si>
    <t>https://www.newsway.co.kr/news/view?ud=2024040115225678947</t>
  </si>
  <si>
    <t>과거 2017년 3000세대가 넘는 자체 분양사업 완판하면서 매출액 2조, opm 10%까지 기록한 적 있음</t>
    <phoneticPr fontId="1" type="noConversion"/>
  </si>
  <si>
    <t>서한 (820억)</t>
    <phoneticPr fontId="1" type="noConversion"/>
  </si>
  <si>
    <t>잉여현금흐름이 매우 좋지 않아 지속적으로 순현금도 (-)로 유지되고 있음.</t>
    <phoneticPr fontId="1" type="noConversion"/>
  </si>
  <si>
    <t>단기금융부채가 높게 유지되는 와중에 장기금융부채가 크게 증가한 상황. 차입금의존도가 47%으로 업계 최고 수준.</t>
    <phoneticPr fontId="1" type="noConversion"/>
  </si>
  <si>
    <t>영업이익 및 순이익 추이는 매출액을 따라가며, 주택 사이클의 상승-하강을 그대로 따라가는 것으로 보임.</t>
    <phoneticPr fontId="1" type="noConversion"/>
  </si>
  <si>
    <t>PF우발부채는 본PF만 당반기말 및 6~12개월 만기에 각각 1523억원씩 보유하고 있음. 보증내역은 없음.</t>
    <phoneticPr fontId="1" type="noConversion"/>
  </si>
  <si>
    <t>2024년 시공능력평가 51위. 소재지 및 주요사업지는 대구. 주요브랜드는 서한이다음.</t>
    <phoneticPr fontId="1" type="noConversion"/>
  </si>
  <si>
    <t>BM은 매출액 기준 자체공사 30%, 도급건축공사 60%, 도급토목공사 10%로 나뉨.</t>
    <phoneticPr fontId="1" type="noConversion"/>
  </si>
  <si>
    <t>HS화성과 마찬가지로 대구 미분양이 전국 1위 수준이기에, 수도권으로 진출 시도 중.</t>
    <phoneticPr fontId="1" type="noConversion"/>
  </si>
  <si>
    <t xml:space="preserve"> &gt; 616억원 규모의 서울 강동구 둔촌동역 주상복합 신축공사 도급계약 (올림픽파크 서한포레스트)</t>
    <phoneticPr fontId="1" type="noConversion"/>
  </si>
  <si>
    <t xml:space="preserve"> &gt; 청약 경쟁률 약 40:1</t>
    <phoneticPr fontId="1" type="noConversion"/>
  </si>
  <si>
    <t>삼부토건 (1147억)</t>
    <phoneticPr fontId="1" type="noConversion"/>
  </si>
  <si>
    <t>잉여현금흐름이 2022년, 2023년에 걸쳐 (-)로 유지되다가 2024년에 (+)로 전환. 그럼에도 여전히 순현금은 (-) 수준.</t>
    <phoneticPr fontId="1" type="noConversion"/>
  </si>
  <si>
    <t>계룡건설 (1279억)</t>
    <phoneticPr fontId="1" type="noConversion"/>
  </si>
  <si>
    <t>최근 3개년 잉여현금흐름은 (-)를 유지하고 있으나, 순현금은 지속적으로 늘어나고 있는 추세.</t>
    <phoneticPr fontId="1" type="noConversion"/>
  </si>
  <si>
    <t>단기차입금도 증가하고 있으나, 현금성 자산이 더 큰 폭으로 증가하고 있기 때문.</t>
    <phoneticPr fontId="1" type="noConversion"/>
  </si>
  <si>
    <t>미수금은 상승하고 있으나 적은 수준을 유지하고 있으며, 미청구공사는 점점 줄어드는 추세에 있음.</t>
    <phoneticPr fontId="1" type="noConversion"/>
  </si>
  <si>
    <t>PF는 대부분 본PF 전환이 완료되었으며, 미분양 주택도 줄어들고 있는 상태.</t>
    <phoneticPr fontId="1" type="noConversion"/>
  </si>
  <si>
    <t>2024년 시공능력평가 17위, 주 소재지는 대전. 주요 브랜드는 엘리프, 리슈빌</t>
    <phoneticPr fontId="1" type="noConversion"/>
  </si>
  <si>
    <t>BM은 건축계약공사 44%, 분양 26%, 토목계약공사 19%.</t>
    <phoneticPr fontId="1" type="noConversion"/>
  </si>
  <si>
    <t>동부건설 (1000억)</t>
    <phoneticPr fontId="1" type="noConversion"/>
  </si>
  <si>
    <t>순현금 추이가 좋지 않음. 유동비율은 괜찮은 편이지만, 현금흐름 감소에 따라 매출채권, 매입채무 회전율도 낮아지고 있음.</t>
    <phoneticPr fontId="1" type="noConversion"/>
  </si>
  <si>
    <t>영업활동현금흐름은 최근에 (+) 전환했고, 높아진 차입금에 대한 상환이 필요하나 최근 회전율 추이는 좋지 않음.</t>
    <phoneticPr fontId="1" type="noConversion"/>
  </si>
  <si>
    <t>매출액 증가는 지속적으로 보이나, 원가율이 계속 높게 유지되면서 영업이익은 지속적으로 감소.</t>
    <phoneticPr fontId="1" type="noConversion"/>
  </si>
  <si>
    <t>매출채권 증가 및 현금흐름이 좋지 않은 이유는 미청구공사 때문. 미청구공사가 90% 이상까지 갔다가 최근 분기에서 줄어들고 있는 것으로 보임.</t>
    <phoneticPr fontId="1" type="noConversion"/>
  </si>
  <si>
    <t>BM은 매출비중 기준 건설 87%, 기타 13%.</t>
    <phoneticPr fontId="1" type="noConversion"/>
  </si>
  <si>
    <t>건설에서 가장 많은 비중을 차지하는 것은 국내도급공사. 건축/토목/플랜트로 나뉨.</t>
    <phoneticPr fontId="1" type="noConversion"/>
  </si>
  <si>
    <t>매출 내에서 공공공사 비중이 50%로 높은 편으로, 실적변동성은 작으나 low opm의 문제점이 있음.</t>
    <phoneticPr fontId="1" type="noConversion"/>
  </si>
  <si>
    <t>수주 기준으로도 2024년 신규수주 1조7000억원 가운데 절반에 해당하는 9000억원이 공공공사 물량.</t>
    <phoneticPr fontId="1" type="noConversion"/>
  </si>
  <si>
    <t>공공공사의 안정성을 바탕으로 재무구조가 개선된다면 주가 상승동력으로 작용 가능할 것.</t>
    <phoneticPr fontId="1" type="noConversion"/>
  </si>
  <si>
    <t>수주잔고 우상향. 실적은 매출액 우상향, 영업이익 ,순이익 최근 적자.</t>
    <phoneticPr fontId="1" type="noConversion"/>
  </si>
  <si>
    <t>현금흐름 최근 음전 (이자지급이 많았음)</t>
    <phoneticPr fontId="1" type="noConversion"/>
  </si>
  <si>
    <t>BM은 매출비중 건설 , 주택 76.8%, 신사업부문10.6%, 인프라부문7.9%</t>
    <phoneticPr fontId="1" type="noConversion"/>
  </si>
  <si>
    <t>2분기 건축/주택 부문 매출원가율은 크게 하회.</t>
    <phoneticPr fontId="1" type="noConversion"/>
  </si>
  <si>
    <t>하반기 원가 상승 가능성은 배제할 수 없지만, 내년부터 높은 원가 현장들이 준공되며 구조적인 개선을 기대</t>
    <phoneticPr fontId="1" type="noConversion"/>
  </si>
  <si>
    <t>Q: GS건설은 주택 및 건축 부문에서의 수주 증가와 정비사업의 성과로, 2024년 매출 13조원 예상</t>
    <phoneticPr fontId="1" type="noConversion"/>
  </si>
  <si>
    <t xml:space="preserve">이는 작년 이후 올 상반기까지 주택 분양 물량의 차이에서 잘 드러남.  </t>
  </si>
  <si>
    <t xml:space="preserve">동 기간 GS건설의 분양물량은 3만여 세대로 경쟁 메이저건설사 평균(약 1.5만세대)의 2배에 달함.  </t>
  </si>
  <si>
    <t xml:space="preserve">C: GS건설은 2023년 검단 사태로 인하여 원가율이 크게 올라갔다가 다시 안정화되고 있는 추세.  </t>
  </si>
  <si>
    <t xml:space="preserve">플랜트 부문 원가율 상승은 이라크 까르발라 현장 준공 지연 보상 비용이 원인이었는데, 일시에 비용을 반영하며 추가 발생 가능성은 낮을 것으로 추정됨.  </t>
    <phoneticPr fontId="1" type="noConversion"/>
  </si>
  <si>
    <t>인프라 부문에서는 싱가폴 현장의 높은 원가율이 지속될 것으로 전망되나, 부문 매출이 전체 비중의 10% 이하인 점을 고려한다면 영향은 제한적.</t>
    <phoneticPr fontId="1" type="noConversion"/>
  </si>
  <si>
    <t xml:space="preserve">올 들어 2분기 연속으로 주택부문 원가율이 예상보다 훨씬 양호하게 나옴.  </t>
  </si>
  <si>
    <t xml:space="preserve">물론 여기에는 완공현장 정산이익 등 일회성 요인이 작용하고 있음.  </t>
  </si>
  <si>
    <t>유동비율은 나쁘지 않으나 매출채권 포함한 운전자본이 지속 상승, 회전율도 좋지 않음</t>
    <phoneticPr fontId="1" type="noConversion"/>
  </si>
  <si>
    <t>PF우발채무 규모는 자기자본 대비 84% 수준이지만, 주요 위험으로 간주되는 미착공 도급사업에 쏠려있음</t>
    <phoneticPr fontId="1" type="noConversion"/>
  </si>
  <si>
    <t xml:space="preserve">현금 및 현금성 자산은 5582억 원으로, 미착공 도급사업 보증금액의 62.61% 수준에 그쳐 단기적인 대응도 가능할 것으로 보인다.  </t>
    <phoneticPr fontId="1" type="noConversion"/>
  </si>
  <si>
    <t xml:space="preserve">해당 차입금이 발생한 사업장들의 위치를 보면 본 PF(착공) 전환에 문제가 없을 것으로 보임. (삼성 SDI 천안캠퍼스, 천안 일반산업단지 주변) </t>
    <phoneticPr fontId="1" type="noConversion"/>
  </si>
  <si>
    <t>BM이 외주주택, 자체공사에 포함된 주택 공사 매출이 주를 이루는 기업임. 대부분 국내 매출에 국한.</t>
    <phoneticPr fontId="1" type="noConversion"/>
  </si>
  <si>
    <t>건설부문 : 외주주택부문 60.4%, 토목 8.1%, 일반건축 14.4%, 자체공사 10.5% (2023년 기준)</t>
  </si>
  <si>
    <t>주택 수도권 47%, 비수도권 53%</t>
    <phoneticPr fontId="1" type="noConversion"/>
  </si>
  <si>
    <t>* 광운대 역세권 사업을 포함한 서울/수도권에 집중된 복합개발 프로젝트 보유 - Q증가 요소</t>
  </si>
  <si>
    <t xml:space="preserve">  광운대 역세권 사업은 건축심의 통과했고 11월 착공 및 분양예정. 이후 용산철도병원 부지, 잠실 스포츠/MICE, 청라의료복합타운 등</t>
  </si>
  <si>
    <t xml:space="preserve">  4.2조원 이상의 서울/수도권 복합개발 사업들이 24년말~26년 착공 준비 중</t>
  </si>
  <si>
    <t>* (구)현대산업개발의 시가 총액이 건설업체 중 1위를 기록했던 2015년보다 현재 자체개발 주택사업 수주잔고 규모가 훨씬 커짐.</t>
  </si>
  <si>
    <t xml:space="preserve">  2015년 4.1조원에서 올해 상반기 수주잔고는 9.4조원으로 129% 가량 증가하였음. </t>
  </si>
  <si>
    <t xml:space="preserve">  현재 수도권 주택 공급 안정화를 위한 정책들이 시행되고 있는 만큼 주택 공급에 힘이 가해질수록 주택 매출을 주로 하는</t>
  </si>
  <si>
    <t xml:space="preserve">  동사의 Q는 수혜를 받을 가능성이 높음. </t>
  </si>
  <si>
    <t>* 수주잔고 뿐 아니라 퀄리티도 우수해짐. 과거는 수원에 집중되어 있었던 반면 지금은 광운대, 용산, 공릉 등 서울 비중이 40% 가량</t>
  </si>
  <si>
    <t xml:space="preserve">  차지하고 있기 때문에 과거보다 우수한 P 상승을 기대해볼 수 있음.</t>
  </si>
  <si>
    <t>* 부지 매입시기 또한 매우 좋음. 이번 서울 자체사업 착공 및 분양에 2017~19년 매입한 부지들이 들어가게 되는데 2016~2022년까지</t>
  </si>
  <si>
    <t xml:space="preserve">  부동산 가격의 급등을 거쳤기에 향후 높은 가격에 분양을 하게 되면 과거 낮은 가격에 매입한 부지와 맞물려 높은 이익(P) 기대.</t>
  </si>
  <si>
    <t xml:space="preserve">* 규제 완화 정책, 금리 인하 기대 등으로 인해 수도권 부동산 매매가는 상승 추세에 들어섰음. </t>
  </si>
  <si>
    <t xml:space="preserve">  매매가가 오르면 분양 수요가 늘어나게 되며 Q 상승을 기대해볼 수 있으며 예정된 25~26년 입주물량 감소로 P상승도 기대해볼 수 있음</t>
  </si>
  <si>
    <t xml:space="preserve"> 투자의견 및 결론</t>
    <phoneticPr fontId="1" type="noConversion"/>
  </si>
  <si>
    <t>Top pick : 아이에스동서</t>
    <phoneticPr fontId="1" type="noConversion"/>
  </si>
  <si>
    <t>0. 정기홍 선배님 2009년 당시 탑픽이 경남기업이었음. 주가 업사이드 측면에서 보면 재무안정성보다 중요한 것은 기업의 성장성이기 때문.</t>
    <phoneticPr fontId="1" type="noConversion"/>
  </si>
  <si>
    <t xml:space="preserve"> (경남기업도 재무가 박살나서 탑픽 뽑고 나서 얼마 안 가서 워크아웃)</t>
  </si>
  <si>
    <t xml:space="preserve">1. 재무도 안정적이면서 꾸준히 실적이 성장하는 케이스 : 서희건설. 실적이 이미 나오는 기업은 이미 주가가 바닥 탈출함. </t>
    <phoneticPr fontId="1" type="noConversion"/>
  </si>
  <si>
    <t xml:space="preserve"> 추가로 보수적인 경영 + 도급공사 위주이라 성장 기울기 제한적.</t>
    <phoneticPr fontId="1" type="noConversion"/>
  </si>
  <si>
    <t xml:space="preserve">2. 재무는 안정적이나 실적이 바닥인 케이스 : 동원개발. 주가는 아직 바닥인 경우가 많음. upside가 열려있으려면 &lt;자체사업&gt;을 하는 기업을 찾아야 함. </t>
    <phoneticPr fontId="1" type="noConversion"/>
  </si>
  <si>
    <t xml:space="preserve"> 그리고 실적이 좋아지려면 경영진 능력도 중요.</t>
    <phoneticPr fontId="1" type="noConversion"/>
  </si>
  <si>
    <t xml:space="preserve">3. 재무도 불안정하고 실적이 바닥인 대기업 : 현대건설. 적어도 망하지는 않음. 주가도 바닥. </t>
    <phoneticPr fontId="1" type="noConversion"/>
  </si>
  <si>
    <t xml:space="preserve"> 그러나 ROE가 중소기업만큼 나올까 생각해보면 성장 기울기 제한적.</t>
    <phoneticPr fontId="1" type="noConversion"/>
  </si>
  <si>
    <t xml:space="preserve">4. 재무도 불안정하고 실적이 바닥인 중소기업 : 한신공영, 아이에스동서. 주가는 바닥. 받아놓은 수주가 없으면 망할 수 있음.  </t>
    <phoneticPr fontId="1" type="noConversion"/>
  </si>
  <si>
    <t xml:space="preserve"> 그리고 실적이 좋아지려면 경영진 능력도 중요. 그래서 한신공영, 계룡건설, 아이에스동서 모두 괜찮아보임</t>
    <phoneticPr fontId="1" type="noConversion"/>
  </si>
  <si>
    <t xml:space="preserve"> 수주잔고가 있는 애들 중에 &lt;자체사업&gt;을 하면서 도급공사 중 관급공사 비중이 낮은 기업을 찾아야 함. &lt;자체사업&gt; 중에서 싸게 좋은 곳에 부지를 산 경우가 베스트.</t>
    <phoneticPr fontId="1" type="noConversion"/>
  </si>
  <si>
    <t>&amp; 불안정한 재무를 사업을 잘해서 메꿀 수 있음을 증명해야 함</t>
    <phoneticPr fontId="1" type="noConversion"/>
  </si>
  <si>
    <t>5. 한신공영(808억), 아이에스동서(6762억) PBR은 각각 0.1, 0.23 / PER은 각각 1.7, 10.1.</t>
  </si>
  <si>
    <t xml:space="preserve">다만, 아이에스동서 정도 체력에 이정도 PBR이면 엄청나게 싼 바닥주로 생각됨. </t>
  </si>
  <si>
    <t>Secondary picks : 한신공영, 계룡건설</t>
    <phoneticPr fontId="1" type="noConversion"/>
  </si>
  <si>
    <t>아이에스동서(010780)</t>
    <phoneticPr fontId="1" type="noConversion"/>
  </si>
  <si>
    <t xml:space="preserve">시가총액 : 6762억원 </t>
    <phoneticPr fontId="1" type="noConversion"/>
  </si>
  <si>
    <t>상장주식수 : 30,186,976주</t>
    <phoneticPr fontId="1" type="noConversion"/>
  </si>
  <si>
    <t>단위 : 억원</t>
    <phoneticPr fontId="1" type="noConversion"/>
  </si>
  <si>
    <t>매출액</t>
  </si>
  <si>
    <t>% YoY</t>
  </si>
  <si>
    <t>사업부별 매출액</t>
  </si>
  <si>
    <t>건설부문</t>
    <phoneticPr fontId="1" type="noConversion"/>
  </si>
  <si>
    <t>% of sales</t>
    <phoneticPr fontId="1" type="noConversion"/>
  </si>
  <si>
    <t>콘크리트부문</t>
    <phoneticPr fontId="1" type="noConversion"/>
  </si>
  <si>
    <t>환경부문</t>
  </si>
  <si>
    <t>요업부문</t>
    <phoneticPr fontId="1" type="noConversion"/>
  </si>
  <si>
    <t>렌탈부문</t>
  </si>
  <si>
    <t>해운부문</t>
  </si>
  <si>
    <t>기타부문</t>
  </si>
  <si>
    <t>연결조정</t>
  </si>
  <si>
    <t>매출총이익</t>
  </si>
  <si>
    <t>% gpm</t>
    <phoneticPr fontId="1" type="noConversion"/>
  </si>
  <si>
    <t>영업이익</t>
  </si>
  <si>
    <t>% opm</t>
    <phoneticPr fontId="1" type="noConversion"/>
  </si>
  <si>
    <t>사업부별 영업이익</t>
  </si>
  <si>
    <t>건설부문</t>
  </si>
  <si>
    <t>EBITDA</t>
  </si>
  <si>
    <t>% EBITDA Margin</t>
  </si>
  <si>
    <t>법인세차감전이익</t>
  </si>
  <si>
    <t>당기순이익</t>
  </si>
  <si>
    <t>% npm</t>
    <phoneticPr fontId="1" type="noConversion"/>
  </si>
  <si>
    <t>2024 1Q</t>
    <phoneticPr fontId="28" type="noConversion"/>
  </si>
  <si>
    <t>2024 2Q</t>
    <phoneticPr fontId="28" type="noConversion"/>
  </si>
  <si>
    <t>적전</t>
  </si>
  <si>
    <t># 비용의 성격별 분류</t>
    <phoneticPr fontId="1" type="noConversion"/>
  </si>
  <si>
    <t>제품과 재공품 감소(증가)</t>
    <phoneticPr fontId="28" type="noConversion"/>
  </si>
  <si>
    <t>%</t>
    <phoneticPr fontId="1" type="noConversion"/>
  </si>
  <si>
    <t>원재료와 소모품 사용액</t>
    <phoneticPr fontId="1" type="noConversion"/>
  </si>
  <si>
    <t>상품매출원가</t>
    <phoneticPr fontId="28" type="noConversion"/>
  </si>
  <si>
    <t>외주용역비</t>
    <phoneticPr fontId="28" type="noConversion"/>
  </si>
  <si>
    <t>지급수수료</t>
    <phoneticPr fontId="28" type="noConversion"/>
  </si>
  <si>
    <t>인건비</t>
    <phoneticPr fontId="1" type="noConversion"/>
  </si>
  <si>
    <t>감가상각비</t>
    <phoneticPr fontId="1" type="noConversion"/>
  </si>
  <si>
    <t>운반비</t>
    <phoneticPr fontId="28" type="noConversion"/>
  </si>
  <si>
    <t># 현금흐름표</t>
    <phoneticPr fontId="1" type="noConversion"/>
  </si>
  <si>
    <t xml:space="preserve"> 유동자산</t>
    <phoneticPr fontId="1" type="noConversion"/>
  </si>
  <si>
    <t>영업활동현금흐름</t>
    <phoneticPr fontId="1" type="noConversion"/>
  </si>
  <si>
    <t xml:space="preserve">   현금성자산</t>
    <phoneticPr fontId="1" type="noConversion"/>
  </si>
  <si>
    <t>매출채권</t>
    <phoneticPr fontId="1" type="noConversion"/>
  </si>
  <si>
    <t xml:space="preserve">   감가상각비</t>
    <phoneticPr fontId="1" type="noConversion"/>
  </si>
  <si>
    <t>재고자산</t>
    <phoneticPr fontId="1" type="noConversion"/>
  </si>
  <si>
    <t xml:space="preserve">   자산및부채의변동</t>
  </si>
  <si>
    <t xml:space="preserve"> 비유동자산</t>
    <phoneticPr fontId="1" type="noConversion"/>
  </si>
  <si>
    <t>투자활동현금흐름</t>
    <phoneticPr fontId="1" type="noConversion"/>
  </si>
  <si>
    <t>투자자산</t>
    <phoneticPr fontId="1" type="noConversion"/>
  </si>
  <si>
    <t>유형자산취득</t>
    <phoneticPr fontId="1" type="noConversion"/>
  </si>
  <si>
    <t xml:space="preserve">  장기금융자산</t>
    <phoneticPr fontId="1" type="noConversion"/>
  </si>
  <si>
    <t>무형자산취득</t>
    <phoneticPr fontId="1" type="noConversion"/>
  </si>
  <si>
    <t xml:space="preserve">  투자부동산</t>
    <phoneticPr fontId="1" type="noConversion"/>
  </si>
  <si>
    <t>재무활동현금흐름</t>
    <phoneticPr fontId="1" type="noConversion"/>
  </si>
  <si>
    <t xml:space="preserve">  관계기업투자</t>
    <phoneticPr fontId="1" type="noConversion"/>
  </si>
  <si>
    <t>유형자산</t>
    <phoneticPr fontId="1" type="noConversion"/>
  </si>
  <si>
    <t xml:space="preserve">  토지</t>
    <phoneticPr fontId="1" type="noConversion"/>
  </si>
  <si>
    <t># 기타 재무 데이터</t>
    <phoneticPr fontId="1" type="noConversion"/>
  </si>
  <si>
    <t xml:space="preserve">  설비</t>
    <phoneticPr fontId="1" type="noConversion"/>
  </si>
  <si>
    <t xml:space="preserve">  건설중자산</t>
    <phoneticPr fontId="1" type="noConversion"/>
  </si>
  <si>
    <t>무형자산</t>
    <phoneticPr fontId="1" type="noConversion"/>
  </si>
  <si>
    <t xml:space="preserve"> 잉여현금흐름</t>
    <phoneticPr fontId="1" type="noConversion"/>
  </si>
  <si>
    <t>총자산</t>
    <phoneticPr fontId="1" type="noConversion"/>
  </si>
  <si>
    <t>CAPEX</t>
    <phoneticPr fontId="1" type="noConversion"/>
  </si>
  <si>
    <t xml:space="preserve"> 유동부채</t>
    <phoneticPr fontId="1" type="noConversion"/>
  </si>
  <si>
    <t xml:space="preserve">   매입채무</t>
    <phoneticPr fontId="1" type="noConversion"/>
  </si>
  <si>
    <t>* 순현금 = (현금성자산 + 장기금융자산) - 금융부채</t>
    <phoneticPr fontId="1" type="noConversion"/>
  </si>
  <si>
    <t xml:space="preserve">   단기금융부채</t>
    <phoneticPr fontId="1" type="noConversion"/>
  </si>
  <si>
    <t>ROIC(%)</t>
    <phoneticPr fontId="1" type="noConversion"/>
  </si>
  <si>
    <t xml:space="preserve">   기타부채</t>
    <phoneticPr fontId="1" type="noConversion"/>
  </si>
  <si>
    <t>ROE(%)</t>
    <phoneticPr fontId="1" type="noConversion"/>
  </si>
  <si>
    <t xml:space="preserve"> 비유동부채</t>
    <phoneticPr fontId="1" type="noConversion"/>
  </si>
  <si>
    <t xml:space="preserve">   장기매입채무</t>
    <phoneticPr fontId="1" type="noConversion"/>
  </si>
  <si>
    <t>이자보상배율</t>
    <phoneticPr fontId="1" type="noConversion"/>
  </si>
  <si>
    <t xml:space="preserve">   장기금융부채</t>
    <phoneticPr fontId="1" type="noConversion"/>
  </si>
  <si>
    <t>금융부채비율</t>
    <phoneticPr fontId="1" type="noConversion"/>
  </si>
  <si>
    <t>* 이자보상배율 = 영업이익 / 이자비용</t>
    <phoneticPr fontId="1" type="noConversion"/>
  </si>
  <si>
    <t>총부채</t>
    <phoneticPr fontId="1" type="noConversion"/>
  </si>
  <si>
    <t>* 금융부채비율 = 장단기금융부채 / 자본총계</t>
    <phoneticPr fontId="1" type="noConversion"/>
  </si>
  <si>
    <t>매출채권 회전일수</t>
    <phoneticPr fontId="1" type="noConversion"/>
  </si>
  <si>
    <t>총자본</t>
    <phoneticPr fontId="1" type="noConversion"/>
  </si>
  <si>
    <t>재고자산 회전일수</t>
    <phoneticPr fontId="1" type="noConversion"/>
  </si>
  <si>
    <t># 동사 개요</t>
    <phoneticPr fontId="1" type="noConversion"/>
  </si>
  <si>
    <t xml:space="preserve"> 건설업을 주 사업으로 영위. 2024년 시공능력평가 21위. 주력사업지는 영남지방.</t>
    <phoneticPr fontId="1" type="noConversion"/>
  </si>
  <si>
    <t xml:space="preserve"> 임직원 수 588명, 본사는 서울특별시 강남구 학동로 231에 위치. 보유 자본금은 154억원.</t>
    <phoneticPr fontId="1" type="noConversion"/>
  </si>
  <si>
    <t xml:space="preserve"> 2008년 부산의 일신건설산업과 현대건설 토목부문에 해당하는 동서산업이 합쳐져 출범하였음. </t>
    <phoneticPr fontId="1" type="noConversion"/>
  </si>
  <si>
    <t xml:space="preserve"> 1) 자회사 현황</t>
    <phoneticPr fontId="1" type="noConversion"/>
  </si>
  <si>
    <t xml:space="preserve"> 동사의 주요 자회사들을 조직도로 나타내면 다음과 같음.</t>
    <phoneticPr fontId="1" type="noConversion"/>
  </si>
  <si>
    <t xml:space="preserve"> 2) 주주 현황</t>
    <phoneticPr fontId="1" type="noConversion"/>
  </si>
  <si>
    <t xml:space="preserve"> 대주주는 ㈜아이에스지주. 창업자 권혁운(1944년생)이 지분율 49.9% 보유.</t>
    <phoneticPr fontId="1" type="noConversion"/>
  </si>
  <si>
    <t xml:space="preserve"> 현재 대표이사는 아들 권민석. 3년만에 대표이사에 복귀.</t>
    <phoneticPr fontId="1" type="noConversion"/>
  </si>
  <si>
    <t xml:space="preserve"> 환경사업에 대해 적극적으로 투자를 감행했던 바 있으며, 현재 건설경기 불황에 효자 사업부.</t>
    <phoneticPr fontId="1" type="noConversion"/>
  </si>
  <si>
    <t xml:space="preserve"> 아이에스동서 환경사업으로 실적 선방, 권민석 오너경영으로 리스크 관리 고삐 (businesspost.co.kr)</t>
    <phoneticPr fontId="1" type="noConversion"/>
  </si>
  <si>
    <t xml:space="preserve"> 다만, 승계 리스크 관련해서 의도적으로 주가를 누를 가능성도 없지 않아보임.</t>
    <phoneticPr fontId="1" type="noConversion"/>
  </si>
  <si>
    <t># 비즈니스 모델</t>
    <phoneticPr fontId="1" type="noConversion"/>
  </si>
  <si>
    <t xml:space="preserve"> 동사는 건설, 콘크리트 제조, 환경 사업을 영위하는 기업.</t>
    <phoneticPr fontId="1" type="noConversion"/>
  </si>
  <si>
    <t xml:space="preserve"> 2024년 2분기 매출 기준으로 건설사업 60%, 콘크리트사업 8%, 환경사업 32% 비중.</t>
    <phoneticPr fontId="1" type="noConversion"/>
  </si>
  <si>
    <t xml:space="preserve"> 최근 건설업황이 좋지 않아 보수적인 경영을 함에 따라 환경사업이 일시적으로 비중이 올라온 상황.</t>
    <phoneticPr fontId="1" type="noConversion"/>
  </si>
  <si>
    <t xml:space="preserve"> 건설부문</t>
    <phoneticPr fontId="1" type="noConversion"/>
  </si>
  <si>
    <t xml:space="preserve"> 사업방식에 따라 자체공사와 도급공사로 나뉨.</t>
    <phoneticPr fontId="1" type="noConversion"/>
  </si>
  <si>
    <t xml:space="preserve">  (형식적으로 시행사를 선정하기는 하나, 관계기업이나 자회사인 경우가 대부분.)</t>
    <phoneticPr fontId="1" type="noConversion"/>
  </si>
  <si>
    <t xml:space="preserve">  따라서 자금사정이 좋아질 때만 사업을 진행하는 경우가 많아 경영진의 자본배치 능력이 중요.</t>
    <phoneticPr fontId="1" type="noConversion"/>
  </si>
  <si>
    <t xml:space="preserve">  안정적으로 수주를 받기만 하면 상대적으로 리스크를 지지 않는다는 것이 가장 장점.</t>
    <phoneticPr fontId="1" type="noConversion"/>
  </si>
  <si>
    <t xml:space="preserve">  그러나 시행사들의 재무 상태가 건실하지 못할 경우 우발부채를 모두 떠안는 경우도 생길 수 있어 주의해야 함.</t>
    <phoneticPr fontId="1" type="noConversion"/>
  </si>
  <si>
    <t xml:space="preserve"> 건자재 부문</t>
    <phoneticPr fontId="1" type="noConversion"/>
  </si>
  <si>
    <t xml:space="preserve"> 환경부문</t>
    <phoneticPr fontId="1" type="noConversion"/>
  </si>
  <si>
    <t xml:space="preserve"> 동사의 환경사업은 폐기물처리사업과 폐배터리 재활용사업으로 나뉨.</t>
    <phoneticPr fontId="1" type="noConversion"/>
  </si>
  <si>
    <t>시가총액</t>
    <phoneticPr fontId="1" type="noConversion"/>
  </si>
  <si>
    <t>EV</t>
    <phoneticPr fontId="1" type="noConversion"/>
  </si>
  <si>
    <t>투자지표</t>
    <phoneticPr fontId="1" type="noConversion"/>
  </si>
  <si>
    <t>EPS(원)</t>
    <phoneticPr fontId="1" type="noConversion"/>
  </si>
  <si>
    <t>BPS(원)</t>
    <phoneticPr fontId="1" type="noConversion"/>
  </si>
  <si>
    <t>ROE</t>
    <phoneticPr fontId="1" type="noConversion"/>
  </si>
  <si>
    <t>EBITDA</t>
    <phoneticPr fontId="1" type="noConversion"/>
  </si>
  <si>
    <t>재무정보</t>
    <phoneticPr fontId="1" type="noConversion"/>
  </si>
  <si>
    <t>매출액</t>
    <phoneticPr fontId="1" type="noConversion"/>
  </si>
  <si>
    <t>영업이익</t>
    <phoneticPr fontId="1" type="noConversion"/>
  </si>
  <si>
    <t>순이익(지배)</t>
    <phoneticPr fontId="1" type="noConversion"/>
  </si>
  <si>
    <t>영업현금</t>
    <phoneticPr fontId="1" type="noConversion"/>
  </si>
  <si>
    <t>당기순이익</t>
    <phoneticPr fontId="1" type="noConversion"/>
  </si>
  <si>
    <t>2014~2016</t>
    <phoneticPr fontId="1" type="noConversion"/>
  </si>
  <si>
    <t xml:space="preserve"> 부산 용호동 주상복합 &lt;W&gt;를 자체사업으로 진행.</t>
    <phoneticPr fontId="1" type="noConversion"/>
  </si>
  <si>
    <t xml:space="preserve"> 분양이 시작되는 시점부터 주가에 반영되어 EPS과 PER이 동반상승.</t>
    <phoneticPr fontId="1" type="noConversion"/>
  </si>
  <si>
    <t>&gt; 부산 용호동 W</t>
    <phoneticPr fontId="1" type="noConversion"/>
  </si>
  <si>
    <t>공사위치 : 부산시 남구 용호동 954</t>
    <phoneticPr fontId="1" type="noConversion"/>
  </si>
  <si>
    <t>공사기간 : 2013~2018</t>
    <phoneticPr fontId="1" type="noConversion"/>
  </si>
  <si>
    <t>공사규모 : B6층~69층, 4개동, 1488세대</t>
    <phoneticPr fontId="1" type="noConversion"/>
  </si>
  <si>
    <t>2018~2020</t>
    <phoneticPr fontId="1" type="noConversion"/>
  </si>
  <si>
    <t xml:space="preserve"> EPS가 먼저 상승한 후, 업황 개선 및 미래 사업에 대한 기대감으로 PER까지 상승.</t>
    <phoneticPr fontId="1" type="noConversion"/>
  </si>
  <si>
    <t>&gt; 대구 수성범어 W</t>
    <phoneticPr fontId="1" type="noConversion"/>
  </si>
  <si>
    <t>공사위치 : 대구시 수성구 범어동 189-2 일원</t>
    <phoneticPr fontId="1" type="noConversion"/>
  </si>
  <si>
    <t>공사기간 : 2019~2023년</t>
    <phoneticPr fontId="1" type="noConversion"/>
  </si>
  <si>
    <t>공사규모 : B4층~59층, 5개동, 1868세대</t>
    <phoneticPr fontId="1" type="noConversion"/>
  </si>
  <si>
    <t>1. 토지 매입</t>
    <phoneticPr fontId="1" type="noConversion"/>
  </si>
  <si>
    <t># 부동산 보유 현황</t>
    <phoneticPr fontId="1" type="noConversion"/>
  </si>
  <si>
    <t xml:space="preserve"> 매입단가와 현재 공시지가 가격 차이가 매우 큼. 부동산 감정평가만으로도 동사가 가진 유형자산 크게 증가.</t>
    <phoneticPr fontId="1" type="noConversion"/>
  </si>
  <si>
    <t xml:space="preserve"> 과거 부산 용호동 매립지 또한 2010년에 997억원에 매입하여 2013년에 2802억원으로 재평가받은 적 있음.</t>
    <phoneticPr fontId="1" type="noConversion"/>
  </si>
  <si>
    <t xml:space="preserve"> 비슷한 BM을 보유하고 있는 HDC현대산업개발의 경우에도 마찬가지 이유로 최근 주가 리레이팅 받은 바 있음.</t>
    <phoneticPr fontId="1" type="noConversion"/>
  </si>
  <si>
    <t xml:space="preserve"> 또한 부동산의 위치를 보면 주변을 산업단지로 조성할 가능성이 있는 위치에 보유.</t>
    <phoneticPr fontId="1" type="noConversion"/>
  </si>
  <si>
    <t xml:space="preserve"> 과거 부산 용호동 매립지도 마찬가지. 현재 보유 중인 대구 경산 부지나 용호동 섶자리도 기대.</t>
    <phoneticPr fontId="1" type="noConversion"/>
  </si>
  <si>
    <t>&lt;대구경산부지 사진&gt;</t>
    <phoneticPr fontId="1" type="noConversion"/>
  </si>
  <si>
    <t>2020년 이전에 매입한 부지. 대구 수성구 옆에 바로 붙어 있는 지역.</t>
    <phoneticPr fontId="1" type="noConversion"/>
  </si>
  <si>
    <t>2024년 4월 주택건설사업계획 승인을 받으면서 사업이 본궤도에 올랐고, 인허가는 2025년에 마무리될 것.</t>
    <phoneticPr fontId="1" type="noConversion"/>
  </si>
  <si>
    <t>총 3.2만평, 토지 매입가는 4000억원으로 언론에 알려져 있으며, 총 3443세대 계획 중으로 사업비는 총 3조 4700억원이 될 것으로 예상되는 중.</t>
    <phoneticPr fontId="1" type="noConversion"/>
  </si>
  <si>
    <t>40평대 중형 기준으로 8억을 예상하고 사업을 준비하는 것으로 보이나, 주변 분양가를 감안했을 때 아직은 쉽지 않아보임.</t>
    <phoneticPr fontId="1" type="noConversion"/>
  </si>
  <si>
    <t>그러나 주변 상권도 잘 개발되어 있고 바로 앞이 호수라는 점에 있어 내년 하반기 분양시점 기준으로는 충분히 시세가 올라올 수 있을 것으로 판단하는 것으로 보임.</t>
    <phoneticPr fontId="1" type="noConversion"/>
  </si>
  <si>
    <t>&lt;용호동 섶자리 사진&gt;</t>
    <phoneticPr fontId="1" type="noConversion"/>
  </si>
  <si>
    <t>맞은편에는 2014년 동사가 분양했었던 용호동 W 아파트도 위치해 있음. (용호동 매립지)</t>
    <phoneticPr fontId="1" type="noConversion"/>
  </si>
  <si>
    <t>이전부터 용호동 5-17 부지 (4865m^2) 보유하며 메트로랜드라는 사우나/골프연습장 운영했었음.</t>
    <phoneticPr fontId="1" type="noConversion"/>
  </si>
  <si>
    <t>아이에스동서는 토지 용도를 변경하여 해상케이블카 사업을 하려 했었으나 무산됨.</t>
    <phoneticPr fontId="1" type="noConversion"/>
  </si>
  <si>
    <t>섶자리 지구단위계획구역 계획은 2019년도까지 활발하게 논의되다가, 최종적으로 지정되지 않았기 때문.</t>
    <phoneticPr fontId="1" type="noConversion"/>
  </si>
  <si>
    <t>2023년 아이에스동서에서 두 차례에 걸친 유상증자 진행. (24.04 400억원, 24.08 100억원)</t>
    <phoneticPr fontId="1" type="noConversion"/>
  </si>
  <si>
    <t>이후 용호동 973 (3678.5m^2), 용호동 973-2 (2123.6m^2)를 192억원에 추가 매입함.</t>
    <phoneticPr fontId="1" type="noConversion"/>
  </si>
  <si>
    <t># 용호동 5-17 연도별 공시지가</t>
    <phoneticPr fontId="1" type="noConversion"/>
  </si>
  <si>
    <t>&gt; 지속적으로 가격이 올라가는 중.</t>
    <phoneticPr fontId="1" type="noConversion"/>
  </si>
  <si>
    <t># 용호동 973, 용호동 973-2 연도별 공시지가</t>
    <phoneticPr fontId="1" type="noConversion"/>
  </si>
  <si>
    <t>&gt; 근 몇 년 중 가장 싼 가격에 매입한 것으로 추정됨.</t>
    <phoneticPr fontId="1" type="noConversion"/>
  </si>
  <si>
    <t>동사의 부동산 확보 능력은 단순히 운이 좋아서가 아님.</t>
    <phoneticPr fontId="1" type="noConversion"/>
  </si>
  <si>
    <t>i) 공공용지 확보 전략</t>
    <phoneticPr fontId="1" type="noConversion"/>
  </si>
  <si>
    <t xml:space="preserve"> 공공토지는 토지매각가가 정해진 상태에서 추첨이나 경쟁입찰을 통해 매각함.</t>
    <phoneticPr fontId="1" type="noConversion"/>
  </si>
  <si>
    <t xml:space="preserve"> 1) 추첨제로 입찰이 진행될 경우 매각가격이 낮음. </t>
    <phoneticPr fontId="1" type="noConversion"/>
  </si>
  <si>
    <t xml:space="preserve"> 특히나 주변분양단지의 청약경쟁률이 높거나, 대규모 택지 개발 지역의 토지는 추첨경쟁률이 높음.</t>
    <phoneticPr fontId="1" type="noConversion"/>
  </si>
  <si>
    <t xml:space="preserve"> 단, 소형건설사는 자금력 부족으로 토지 입찰이 어렵고, 대형건설사는 공정거래법 상 계열사 확보가 어려움.</t>
    <phoneticPr fontId="1" type="noConversion"/>
  </si>
  <si>
    <t xml:space="preserve"> 따라서 중형건설사인 동사는 자본금 3억원 이상의 건설사들은 모두 공공용지에 입찰할 수 있다는 점을 이용, 22개의 자회사를 바탕으로 높은 낙찰율 기록.</t>
    <phoneticPr fontId="1" type="noConversion"/>
  </si>
  <si>
    <t xml:space="preserve"> 2) 경쟁입찰할 경우 토지가는 더 비싸질 수 밖에 없음.</t>
    <phoneticPr fontId="1" type="noConversion"/>
  </si>
  <si>
    <t xml:space="preserve"> 동사는 추첨제에서의 우위를 바탕으로, 경쟁입찰에서는 선별적으로 경쟁에 뛰어듦.</t>
    <phoneticPr fontId="1" type="noConversion"/>
  </si>
  <si>
    <t xml:space="preserve"> 최소 마진 opm 7%의 가이던스를 가지고 입찰에 참여.</t>
    <phoneticPr fontId="1" type="noConversion"/>
  </si>
  <si>
    <t xml:space="preserve"> 이를 기반으로 좋은 위치의 부동산을 싸게 매입.</t>
    <phoneticPr fontId="1" type="noConversion"/>
  </si>
  <si>
    <t>ii) 민간토지 확보 전략</t>
    <phoneticPr fontId="1" type="noConversion"/>
  </si>
  <si>
    <t xml:space="preserve"> 리스크가 큰 만큼, 저평가된 토지를 매입하여 분양에 흥행할 경우 고수익을 올릴 수 있음.</t>
    <phoneticPr fontId="1" type="noConversion"/>
  </si>
  <si>
    <t xml:space="preserve"> 결국 재무여력도 있는데, 사업성 평가 역량까지 있었기에 가능했던 일.</t>
    <phoneticPr fontId="1" type="noConversion"/>
  </si>
  <si>
    <t>iii) PF 부실자산 매물 확보</t>
    <phoneticPr fontId="1" type="noConversion"/>
  </si>
  <si>
    <t xml:space="preserve"> 2024.06 단기차입금 한도를 1300억원 가량 늘리도록 이사회에서 의결됨.</t>
    <phoneticPr fontId="1" type="noConversion"/>
  </si>
  <si>
    <t xml:space="preserve"> 아이에스동서 관계자에 따르면, 경매나 공매로 나오는 부동산 매물을 취득하기 위한 사전작업이라고 함.</t>
    <phoneticPr fontId="1" type="noConversion"/>
  </si>
  <si>
    <t>결국 용지 매입에 있어 강점을 가지고 있는 동사가 자체사업을 통해 기대할 수 있는 이익이 다른 경쟁사들에 비해 월등하게 높다고 판단됨.</t>
    <phoneticPr fontId="1" type="noConversion"/>
  </si>
  <si>
    <t>이에 과거 동사의 자체사업 opm을 고려하여 보수적으로 opm 20%로 계산.</t>
    <phoneticPr fontId="1" type="noConversion"/>
  </si>
  <si>
    <t xml:space="preserve"> 동사가 가지고 있는 주택 브랜드로는 [W], [에일린의 뜰] 등이 있음.</t>
    <phoneticPr fontId="1" type="noConversion"/>
  </si>
  <si>
    <t># 수주잔고 현황</t>
    <phoneticPr fontId="1" type="noConversion"/>
  </si>
  <si>
    <t xml:space="preserve"> 주택경기가 안 좋아지면 신규수주를 의도적으로 줄임.</t>
    <phoneticPr fontId="1" type="noConversion"/>
  </si>
  <si>
    <t xml:space="preserve"> 미분양을 최소화하여 대손상각비로 들어가는 비용을 최소화하고, PF우발부채 등 재무적 리스크를 관리하는 차원.</t>
    <phoneticPr fontId="1" type="noConversion"/>
  </si>
  <si>
    <t xml:space="preserve"> 이 때문에 2021년 이후부터 실적이 급격하게 꺾이고, 주가가 수주잔고를 따라가면서 완전히 바닥권까지 내려온 것으로 보임.</t>
    <phoneticPr fontId="1" type="noConversion"/>
  </si>
  <si>
    <t># 밸류에이션</t>
    <phoneticPr fontId="1" type="noConversion"/>
  </si>
  <si>
    <t>PBR 측면에서 보면 현재 받고 있는 밸류는 2014년 용호동 W 사업 시작하기 전과 유사. (PBR 0.43)</t>
    <phoneticPr fontId="1" type="noConversion"/>
  </si>
  <si>
    <t>그 때에 비하면 현재 기업의 외형 및 내실 모두 한층 성장한 것으로 판단되며, 상당한 저평가 구간에 있다고 판단.</t>
    <phoneticPr fontId="1" type="noConversion"/>
  </si>
  <si>
    <t>또한 여전히 높은 수준의 ROE를 보여주며, 이에 대한 멀티플은 충분하게 반영해줄 필요성이 있음.</t>
    <phoneticPr fontId="1" type="noConversion"/>
  </si>
  <si>
    <t>건설사 1차 스크리닝: 재무기준</t>
    <phoneticPr fontId="1" type="noConversion"/>
  </si>
  <si>
    <t>건설사 2차 스크리닝: 사업 기준</t>
    <phoneticPr fontId="1" type="noConversion"/>
  </si>
  <si>
    <r>
      <t xml:space="preserve"> 1) 자체공사 : </t>
    </r>
    <r>
      <rPr>
        <sz val="11"/>
        <rFont val="맑은 고딕"/>
        <family val="3"/>
        <charset val="129"/>
        <scheme val="minor"/>
      </rPr>
      <t>토지투자에서부터 분양까지의 전 과정을 책임지는 역할.</t>
    </r>
    <phoneticPr fontId="1" type="noConversion"/>
  </si>
  <si>
    <r>
      <t xml:space="preserve">  </t>
    </r>
    <r>
      <rPr>
        <u/>
        <sz val="11"/>
        <rFont val="맑은 고딕"/>
        <family val="3"/>
        <charset val="129"/>
        <scheme val="minor"/>
      </rPr>
      <t>자금조달 - 토지탐색 - 매매 - 설계 - 시공 - 판매 - 점검</t>
    </r>
    <phoneticPr fontId="1" type="noConversion"/>
  </si>
  <si>
    <r>
      <t xml:space="preserve">  수주 변동성이 상당히 크고, 미분양이 생길 경우 리스크를 모두 떠안아야 되는 </t>
    </r>
    <r>
      <rPr>
        <b/>
        <sz val="11"/>
        <rFont val="맑은 고딕"/>
        <family val="3"/>
        <charset val="129"/>
        <scheme val="minor"/>
      </rPr>
      <t>high risk</t>
    </r>
    <r>
      <rPr>
        <sz val="11"/>
        <rFont val="맑은 고딕"/>
        <family val="3"/>
        <charset val="129"/>
        <scheme val="minor"/>
      </rPr>
      <t xml:space="preserve"> 구조.</t>
    </r>
    <phoneticPr fontId="1" type="noConversion"/>
  </si>
  <si>
    <r>
      <t xml:space="preserve">  그러나 성공할 시 매출총이익률이 최소 30% 이상이 나오기 때문에 </t>
    </r>
    <r>
      <rPr>
        <b/>
        <sz val="11"/>
        <rFont val="맑은 고딕"/>
        <family val="3"/>
        <charset val="129"/>
        <scheme val="minor"/>
      </rPr>
      <t>high return</t>
    </r>
    <r>
      <rPr>
        <sz val="11"/>
        <rFont val="맑은 고딕"/>
        <family val="3"/>
        <charset val="129"/>
        <scheme val="minor"/>
      </rPr>
      <t>이 가능하다는 장점.</t>
    </r>
    <phoneticPr fontId="1" type="noConversion"/>
  </si>
  <si>
    <r>
      <t xml:space="preserve">  </t>
    </r>
    <r>
      <rPr>
        <b/>
        <u/>
        <sz val="11"/>
        <rFont val="맑은 고딕"/>
        <family val="3"/>
        <charset val="129"/>
        <scheme val="minor"/>
      </rPr>
      <t>토지를 싸고 좋은 위치에 매입</t>
    </r>
    <r>
      <rPr>
        <sz val="11"/>
        <rFont val="맑은 고딕"/>
        <family val="3"/>
        <charset val="129"/>
        <scheme val="minor"/>
      </rPr>
      <t xml:space="preserve">하는 것, 그리고 </t>
    </r>
    <r>
      <rPr>
        <b/>
        <u/>
        <sz val="11"/>
        <rFont val="맑은 고딕"/>
        <family val="3"/>
        <charset val="129"/>
        <scheme val="minor"/>
      </rPr>
      <t>미분양을 최소화하는 브랜딩전략</t>
    </r>
    <r>
      <rPr>
        <sz val="11"/>
        <rFont val="맑은 고딕"/>
        <family val="3"/>
        <charset val="129"/>
        <scheme val="minor"/>
      </rPr>
      <t xml:space="preserve"> 등이 경쟁우위에 해당.</t>
    </r>
    <phoneticPr fontId="1" type="noConversion"/>
  </si>
  <si>
    <r>
      <rPr>
        <b/>
        <sz val="11"/>
        <rFont val="맑은 고딕"/>
        <family val="3"/>
        <charset val="129"/>
        <scheme val="minor"/>
      </rPr>
      <t xml:space="preserve"> 2) 도급공사 : </t>
    </r>
    <r>
      <rPr>
        <sz val="11"/>
        <rFont val="맑은 고딕"/>
        <family val="3"/>
        <charset val="129"/>
        <scheme val="minor"/>
      </rPr>
      <t>시공 자체에만 집중.</t>
    </r>
    <phoneticPr fontId="1" type="noConversion"/>
  </si>
  <si>
    <r>
      <t xml:space="preserve">  시행사가 도급공사를 발주하는데 있어 가장 중요한 것은 </t>
    </r>
    <r>
      <rPr>
        <b/>
        <u/>
        <sz val="11"/>
        <rFont val="맑은 고딕"/>
        <family val="3"/>
        <charset val="129"/>
        <scheme val="minor"/>
      </rPr>
      <t>레퍼런스</t>
    </r>
    <r>
      <rPr>
        <sz val="11"/>
        <rFont val="맑은 고딕"/>
        <family val="3"/>
        <charset val="129"/>
        <scheme val="minor"/>
      </rPr>
      <t xml:space="preserve">, 그리고 </t>
    </r>
    <r>
      <rPr>
        <b/>
        <u/>
        <sz val="11"/>
        <rFont val="맑은 고딕"/>
        <family val="3"/>
        <charset val="129"/>
        <scheme val="minor"/>
      </rPr>
      <t>시공능력 순위</t>
    </r>
    <r>
      <rPr>
        <sz val="11"/>
        <rFont val="맑은 고딕"/>
        <family val="3"/>
        <charset val="129"/>
        <scheme val="minor"/>
      </rPr>
      <t>.</t>
    </r>
    <phoneticPr fontId="1" type="noConversion"/>
  </si>
  <si>
    <r>
      <t xml:space="preserve">  또한 도급금액 이상의 upside가 크게 열려있지 않다는 점이 한계. 자체공사에 비하면</t>
    </r>
    <r>
      <rPr>
        <b/>
        <sz val="11"/>
        <rFont val="맑은 고딕"/>
        <family val="3"/>
        <charset val="129"/>
        <scheme val="minor"/>
      </rPr>
      <t xml:space="preserve"> low risk, low return.</t>
    </r>
    <phoneticPr fontId="1" type="noConversion"/>
  </si>
  <si>
    <r>
      <t xml:space="preserve">  따라서 </t>
    </r>
    <r>
      <rPr>
        <b/>
        <u/>
        <sz val="11"/>
        <rFont val="맑은 고딕"/>
        <family val="3"/>
        <charset val="129"/>
        <scheme val="minor"/>
      </rPr>
      <t>자체공사와 각각 매출 내 비중이 얼마나 되는지</t>
    </r>
    <r>
      <rPr>
        <sz val="11"/>
        <rFont val="맑은 고딕"/>
        <family val="3"/>
        <charset val="129"/>
        <scheme val="minor"/>
      </rPr>
      <t xml:space="preserve">, 그리고 </t>
    </r>
    <r>
      <rPr>
        <b/>
        <u/>
        <sz val="11"/>
        <rFont val="맑은 고딕"/>
        <family val="3"/>
        <charset val="129"/>
        <scheme val="minor"/>
      </rPr>
      <t>선별적으로 수주를 골라서 받는지</t>
    </r>
    <r>
      <rPr>
        <sz val="11"/>
        <rFont val="맑은 고딕"/>
        <family val="3"/>
        <charset val="129"/>
        <scheme val="minor"/>
      </rPr>
      <t xml:space="preserve"> 확인할 필요가 있음.</t>
    </r>
    <phoneticPr fontId="1" type="noConversion"/>
  </si>
  <si>
    <r>
      <t xml:space="preserve"> </t>
    </r>
    <r>
      <rPr>
        <sz val="11"/>
        <rFont val="맑은 고딕"/>
        <family val="3"/>
        <charset val="129"/>
        <scheme val="minor"/>
      </rPr>
      <t>용호동 W 프로젝트가 2018년까지 완전히 매출인식이 끝나가는 상황.</t>
    </r>
    <phoneticPr fontId="1" type="noConversion"/>
  </si>
  <si>
    <r>
      <t xml:space="preserve"> </t>
    </r>
    <r>
      <rPr>
        <sz val="11"/>
        <rFont val="맑은 고딕"/>
        <family val="3"/>
        <charset val="129"/>
        <scheme val="minor"/>
      </rPr>
      <t>대구 수성범어 &lt;W&gt;는 도급사업임에도, 지분형 사업구조로 낮은 원가율을 보이며 수익성 개선.</t>
    </r>
    <phoneticPr fontId="1" type="noConversion"/>
  </si>
  <si>
    <r>
      <t xml:space="preserve">자회사 ㈜엠엘씨 보유. 토지용도는 </t>
    </r>
    <r>
      <rPr>
        <b/>
        <u/>
        <sz val="11"/>
        <rFont val="맑은 고딕"/>
        <family val="3"/>
        <charset val="129"/>
      </rPr>
      <t>제2종 일반주거지역.</t>
    </r>
    <phoneticPr fontId="1" type="noConversion"/>
  </si>
  <si>
    <r>
      <t xml:space="preserve"> 이렇게 진행된 자체사업의 경우 </t>
    </r>
    <r>
      <rPr>
        <u/>
        <sz val="11"/>
        <rFont val="맑은 고딕"/>
        <family val="3"/>
        <charset val="129"/>
      </rPr>
      <t>opm이 평균적으로 10~20% 사이</t>
    </r>
    <r>
      <rPr>
        <sz val="11"/>
        <rFont val="맑은 고딕"/>
        <family val="3"/>
        <charset val="129"/>
      </rPr>
      <t>로 나옴.</t>
    </r>
    <phoneticPr fontId="1" type="noConversion"/>
  </si>
  <si>
    <r>
      <t xml:space="preserve"> </t>
    </r>
    <r>
      <rPr>
        <sz val="11"/>
        <rFont val="맑은 고딕"/>
        <family val="3"/>
        <charset val="129"/>
      </rPr>
      <t>민간토지를 매입할 경우 40~44주를 기다려서 주택용지로 용도를 변경해야 사용해야 함.</t>
    </r>
    <phoneticPr fontId="1" type="noConversion"/>
  </si>
  <si>
    <r>
      <t xml:space="preserve"> </t>
    </r>
    <r>
      <rPr>
        <sz val="11"/>
        <rFont val="맑은 고딕"/>
        <family val="3"/>
        <charset val="129"/>
      </rPr>
      <t>다만, 토지 매입시기와 분양시기의 차이에서 유동성 리스크가 발생하며, 용도 변경 허가를 받지 못하기도 함.</t>
    </r>
    <phoneticPr fontId="1" type="noConversion"/>
  </si>
  <si>
    <r>
      <t xml:space="preserve"> </t>
    </r>
    <r>
      <rPr>
        <sz val="11"/>
        <rFont val="맑은 고딕"/>
        <family val="3"/>
        <charset val="129"/>
      </rPr>
      <t>대표적으로 부산 용호동 W 또한 민간토지를 매입한 후 용도변경 과정을 거쳐, 분양가 대비 토지가가 7~8%에 불과.</t>
    </r>
    <phoneticPr fontId="1" type="noConversion"/>
  </si>
  <si>
    <t># 연도별 손익계산서</t>
    <phoneticPr fontId="1" type="noConversion"/>
  </si>
  <si>
    <t># 분기별 손익계산서</t>
    <phoneticPr fontId="1" type="noConversion"/>
  </si>
  <si>
    <t># 재무상태표</t>
    <phoneticPr fontId="1" type="noConversion"/>
  </si>
  <si>
    <t>합계</t>
    <phoneticPr fontId="1" type="noConversion"/>
  </si>
  <si>
    <t>1Q22</t>
    <phoneticPr fontId="28" type="noConversion"/>
  </si>
  <si>
    <t>2Q22</t>
    <phoneticPr fontId="28" type="noConversion"/>
  </si>
  <si>
    <t>3Q22</t>
    <phoneticPr fontId="28" type="noConversion"/>
  </si>
  <si>
    <t>4Q22</t>
    <phoneticPr fontId="28" type="noConversion"/>
  </si>
  <si>
    <t>1Q23</t>
    <phoneticPr fontId="28" type="noConversion"/>
  </si>
  <si>
    <t>2Q23</t>
    <phoneticPr fontId="28" type="noConversion"/>
  </si>
  <si>
    <t>3Q23</t>
    <phoneticPr fontId="28" type="noConversion"/>
  </si>
  <si>
    <t>4Q23</t>
    <phoneticPr fontId="28" type="noConversion"/>
  </si>
  <si>
    <t>1Q24</t>
    <phoneticPr fontId="28" type="noConversion"/>
  </si>
  <si>
    <t>2Q24</t>
    <phoneticPr fontId="28" type="noConversion"/>
  </si>
  <si>
    <t>1Q20</t>
    <phoneticPr fontId="28" type="noConversion"/>
  </si>
  <si>
    <t>2Q20</t>
    <phoneticPr fontId="28" type="noConversion"/>
  </si>
  <si>
    <t>3Q20</t>
    <phoneticPr fontId="28" type="noConversion"/>
  </si>
  <si>
    <t>4Q20</t>
    <phoneticPr fontId="28" type="noConversion"/>
  </si>
  <si>
    <t>1Q21</t>
    <phoneticPr fontId="28" type="noConversion"/>
  </si>
  <si>
    <t>2Q21</t>
    <phoneticPr fontId="28" type="noConversion"/>
  </si>
  <si>
    <t>3Q21</t>
    <phoneticPr fontId="28" type="noConversion"/>
  </si>
  <si>
    <t>4Q21</t>
    <phoneticPr fontId="28" type="noConversion"/>
  </si>
  <si>
    <t>콘크리트부문 (PHC PILE등)</t>
  </si>
  <si>
    <t>단위: 억원</t>
    <phoneticPr fontId="1" type="noConversion"/>
  </si>
  <si>
    <t>% of operating profit</t>
    <phoneticPr fontId="1" type="noConversion"/>
  </si>
  <si>
    <t>완성공사액</t>
    <phoneticPr fontId="1" type="noConversion"/>
  </si>
  <si>
    <t>전체 진행률</t>
    <phoneticPr fontId="1" type="noConversion"/>
  </si>
  <si>
    <t>(당기 인식 분양 매출액) = (전체 분양 매출액) * (공사 진행률) * (분양률) - (전기 인식 분양 매출액)</t>
    <phoneticPr fontId="1" type="noConversion"/>
  </si>
  <si>
    <t>(당기 인식 도급 매출액) = (전체 도급 매출액) * (공사 진행률) - (전기 인식 도급 매출액)</t>
    <phoneticPr fontId="1" type="noConversion"/>
  </si>
  <si>
    <t>(공사 진행률) = (투입원가) / (예상 전체 원가)</t>
    <phoneticPr fontId="1" type="noConversion"/>
  </si>
  <si>
    <t>* 진행률 관련 수익인식 정리 (회계에 반영)</t>
    <phoneticPr fontId="1" type="noConversion"/>
  </si>
  <si>
    <t>PF우발/자기자본총액</t>
    <phoneticPr fontId="1" type="noConversion"/>
  </si>
  <si>
    <t>PF우발잔액</t>
    <phoneticPr fontId="1" type="noConversion"/>
  </si>
  <si>
    <t>PF 대출잔액 만기 (24.2Q 기준)</t>
    <phoneticPr fontId="1" type="noConversion"/>
  </si>
  <si>
    <t>2024.1Q</t>
    <phoneticPr fontId="1" type="noConversion"/>
  </si>
  <si>
    <t>2024.2Q</t>
    <phoneticPr fontId="1" type="noConversion"/>
  </si>
  <si>
    <t>3개월 이내</t>
    <phoneticPr fontId="1" type="noConversion"/>
  </si>
  <si>
    <t>3개월-6개월</t>
    <phoneticPr fontId="1" type="noConversion"/>
  </si>
  <si>
    <t>6개월-1년</t>
    <phoneticPr fontId="1" type="noConversion"/>
  </si>
  <si>
    <t>1년-2년</t>
    <phoneticPr fontId="1" type="noConversion"/>
  </si>
  <si>
    <t>정비사업</t>
    <phoneticPr fontId="1" type="noConversion"/>
  </si>
  <si>
    <t>브릿지론</t>
    <phoneticPr fontId="1" type="noConversion"/>
  </si>
  <si>
    <t>본PF</t>
    <phoneticPr fontId="1" type="noConversion"/>
  </si>
  <si>
    <t>소계</t>
    <phoneticPr fontId="1" type="noConversion"/>
  </si>
  <si>
    <t>기타사업</t>
    <phoneticPr fontId="1" type="noConversion"/>
  </si>
  <si>
    <t>우발부채 만기 도래별 비중(24.2Q 기준)</t>
    <phoneticPr fontId="1" type="noConversion"/>
  </si>
  <si>
    <t>3개월</t>
    <phoneticPr fontId="1" type="noConversion"/>
  </si>
  <si>
    <t>* 동사의 PF리스크(PF잔액/자기자본총액)는 지속적으로 개선되고 있음.</t>
    <phoneticPr fontId="1" type="noConversion"/>
  </si>
  <si>
    <t>* 우발부채 만기가 1년 이내에 집중되어 있어서 단기간 내 리스크 관리가 중요할 것임.</t>
    <phoneticPr fontId="1" type="noConversion"/>
  </si>
  <si>
    <t xml:space="preserve">* 일반적으로 PF리스크는 기타사업이 정비사업보다 크고 브릿지론이 본PF보다 큼. </t>
    <phoneticPr fontId="1" type="noConversion"/>
  </si>
  <si>
    <t>동사는 기타사업 브릿지론 PF의 비중이 큰 상태이지만 이는 2024 2Q까지 기타사업 브릿지론이 증가한 것이 아니라 정비사업 본PF 비중이 착실히 덜어내왔기 때문임.</t>
    <phoneticPr fontId="1" type="noConversion"/>
  </si>
  <si>
    <t>매출액(A)</t>
    <phoneticPr fontId="1" type="noConversion"/>
  </si>
  <si>
    <t>수주잔고 기반 예상 매출액(B))</t>
    <phoneticPr fontId="1" type="noConversion"/>
  </si>
  <si>
    <t>(B-A)/A</t>
    <phoneticPr fontId="1" type="noConversion"/>
  </si>
  <si>
    <t>LH의 경우 최근 5년 내 최대 규모의 공사 발주가 상반기 중에 이뤄질 예정</t>
    <phoneticPr fontId="1" type="noConversion"/>
  </si>
  <si>
    <t>3기 신도시 본청약은 하반기 예정이고 일부 착공도 예상 중</t>
    <phoneticPr fontId="1" type="noConversion"/>
  </si>
  <si>
    <t>플랜트 산업은 금년 상반기 삼성전자 평택 P5, 울산 샤힌프로젝트 공사진행중</t>
    <phoneticPr fontId="1" type="noConversion"/>
  </si>
  <si>
    <t>삼성바이오 송도 P6(주차타워 포함), 롯데바이오 송도, SK하이닉스 청주 등 공사 진행 예정</t>
    <phoneticPr fontId="1" type="noConversion"/>
  </si>
  <si>
    <t>-&gt; 국내 PHC PILE 수요 증가 예상</t>
    <phoneticPr fontId="1" type="noConversion"/>
  </si>
  <si>
    <t>국내 최초로 PHC PILE 생산기술을 자체 개발</t>
    <phoneticPr fontId="1" type="noConversion"/>
  </si>
  <si>
    <t>최신 시설의 AUTO CLAVE 양생으로 품질 및 공급의 안정성을 확보(AUTOCLAVE-고온고압처리기),  차별화된 대형 규격의 생산과 선단 확장형 파일인 Ext PILE, ICP PILE 및 콘크리트용 실리카계 슬래그 전용 PHC PILE 등 고부가가치제품 지속적으로 개발</t>
    <phoneticPr fontId="1" type="noConversion"/>
  </si>
  <si>
    <t>또한 기술연구소에서 개발한 APJ 파일 연결재의 최근 시공 반영으로 점유율 및 인지도가 상승</t>
    <phoneticPr fontId="1" type="noConversion"/>
  </si>
  <si>
    <t xml:space="preserve">건설 전반 업황 개선에 따라 콘크리트 매출 및 영업이익 같이 성장할 전망. </t>
    <phoneticPr fontId="1" type="noConversion"/>
  </si>
  <si>
    <r>
      <t>콘크리트</t>
    </r>
    <r>
      <rPr>
        <sz val="11"/>
        <color theme="1"/>
        <rFont val="맑은 고딕"/>
        <family val="2"/>
        <charset val="129"/>
        <scheme val="minor"/>
      </rPr>
      <t>:</t>
    </r>
  </si>
  <si>
    <r>
      <t xml:space="preserve">평균 매출 YoY 성장률: </t>
    </r>
    <r>
      <rPr>
        <b/>
        <sz val="11"/>
        <color theme="1"/>
        <rFont val="맑은 고딕"/>
        <family val="3"/>
        <charset val="129"/>
        <scheme val="minor"/>
      </rPr>
      <t>-5.42%</t>
    </r>
  </si>
  <si>
    <r>
      <t xml:space="preserve">평균 영업이익 YoY 성장률: </t>
    </r>
    <r>
      <rPr>
        <b/>
        <sz val="11"/>
        <color theme="1"/>
        <rFont val="맑은 고딕"/>
        <family val="3"/>
        <charset val="129"/>
        <scheme val="minor"/>
      </rPr>
      <t>10.40%</t>
    </r>
  </si>
  <si>
    <t>정부의 친환경 건설 프로젝트 수혜 받고 있고, 앞으로도 우위 점할 것으로 보임.</t>
    <phoneticPr fontId="1" type="noConversion"/>
  </si>
  <si>
    <t>드라마틱한 매출 증가율은 없을 것으로 보임</t>
    <phoneticPr fontId="1" type="noConversion"/>
  </si>
  <si>
    <t>하지만 규모의 경제와 원자재 가격 하락으로 인해 영업이익 관리에 따라서 영업이익은 증가할 것으로 추정.</t>
    <phoneticPr fontId="1" type="noConversion"/>
  </si>
  <si>
    <t>기본적으로 친환경 콘크리트 제품을 주력으로 하는데, 탄소 배출량 20% 이상 절감할 수 있는 기술력 있음</t>
    <phoneticPr fontId="1" type="noConversion"/>
  </si>
  <si>
    <t># PF 우발부채 규모</t>
    <phoneticPr fontId="1" type="noConversion"/>
  </si>
  <si>
    <t>1. 폐기물 처리 산업</t>
    <phoneticPr fontId="1" type="noConversion"/>
  </si>
  <si>
    <t>폐기물은 ▶ 수집 ㆍ 운반 ▶ 재활용 ▶ 소각 ▶ 매립의 과정으로 처리됨.</t>
    <phoneticPr fontId="1" type="noConversion"/>
  </si>
  <si>
    <t xml:space="preserve">동사는 매립 3위, 소각 1위 </t>
    <phoneticPr fontId="1" type="noConversion"/>
  </si>
  <si>
    <t>현재 폐기물 발생량은 지속적으로 확대되고 있으나 처리량은 늘리기 어려운 상황이라 공급자 우위 시장</t>
    <phoneticPr fontId="1" type="noConversion"/>
  </si>
  <si>
    <t>폐기물 보관 면적,  처리 설비시설, 운반차량 등의 초기투자 비용이 높음</t>
    <phoneticPr fontId="1" type="noConversion"/>
  </si>
  <si>
    <t>환경 문제로 인한 관계 대립 존재.</t>
    <phoneticPr fontId="1" type="noConversion"/>
  </si>
  <si>
    <t xml:space="preserve">인허가 어려움 </t>
    <phoneticPr fontId="1" type="noConversion"/>
  </si>
  <si>
    <t>&gt; 신규 플레이어에게 진입장벽이 굉장히 높은 산업</t>
    <phoneticPr fontId="1" type="noConversion"/>
  </si>
  <si>
    <t>폐기물 처리에 영세 사업자들이 분점하는 형태인데, 곧 환경규제로 이러한 영세 사업자들이 이를 만족하기 어려워짐</t>
    <phoneticPr fontId="1" type="noConversion"/>
  </si>
  <si>
    <t>처리능력에서 뛰어난 평가를 받고 있는 동사와 같은 대형 업체에게 수혜가 돌아가는 상황이다.</t>
    <phoneticPr fontId="1" type="noConversion"/>
  </si>
  <si>
    <r>
      <t xml:space="preserve">평균 매출 YoY 성장률: </t>
    </r>
    <r>
      <rPr>
        <b/>
        <sz val="11"/>
        <color theme="1"/>
        <rFont val="맑은 고딕"/>
        <family val="3"/>
        <charset val="129"/>
        <scheme val="minor"/>
      </rPr>
      <t>19.42%</t>
    </r>
  </si>
  <si>
    <r>
      <t xml:space="preserve">평균 영업이익 YoY 성장률: </t>
    </r>
    <r>
      <rPr>
        <b/>
        <sz val="11"/>
        <color theme="1"/>
        <rFont val="맑은 고딕"/>
        <family val="3"/>
        <charset val="129"/>
        <scheme val="minor"/>
      </rPr>
      <t>13.02%</t>
    </r>
  </si>
  <si>
    <t>2026까지 전망치 포함.</t>
    <phoneticPr fontId="1" type="noConversion"/>
  </si>
  <si>
    <t>2. 폐배터리 재활용 산업</t>
    <phoneticPr fontId="1" type="noConversion"/>
  </si>
  <si>
    <t>수명이 다한 배터리를 재활용 후 다시 배터리의 원료로 사용, 2차전지는 재사용 가능하지만, 수명 이후에는 사용가치 x</t>
    <phoneticPr fontId="1" type="noConversion"/>
  </si>
  <si>
    <t>그 안에 있는 희토류 희소금속은 초기상태와 유사해 재활용</t>
    <phoneticPr fontId="1" type="noConversion"/>
  </si>
  <si>
    <t>EV 배터리 수명 평균 25~30만km 예상</t>
    <phoneticPr fontId="1" type="noConversion"/>
  </si>
  <si>
    <t>25년 이후 연간 폐배터리 50만개 이상 발생 예상</t>
    <phoneticPr fontId="1" type="noConversion"/>
  </si>
  <si>
    <t>현재 전기차 평균 운행거리 3~5만 km</t>
    <phoneticPr fontId="1" type="noConversion"/>
  </si>
  <si>
    <t>&gt;5~8년 내 전기차 교체 수요 발생 예상</t>
    <phoneticPr fontId="1" type="noConversion"/>
  </si>
  <si>
    <t>유럽내 핵심원자재법으로 재사용 규제에 따른 재활용 수요 증가</t>
    <phoneticPr fontId="1" type="noConversion"/>
  </si>
  <si>
    <t>&gt;폐배터리 물질을 회수하는 bts technology 인수 / TMC(국내)도 인수</t>
    <phoneticPr fontId="1" type="noConversion"/>
  </si>
  <si>
    <t>유럽 내 네트워크, 기술력, 인프라를 흡수하여 유럽진출에 필요한 시간 약 2~3년을 단축하여 유럽 진출 토대를 마련</t>
    <phoneticPr fontId="1" type="noConversion"/>
  </si>
  <si>
    <t>또한 2026년 capa 3배 확장하며, 북미 배터리 업체에도 지분 투자하고, 인도네시아 배터리 제조사와 계약 체결하며 지역 확장 전략을 추구함.</t>
    <phoneticPr fontId="1" type="noConversion"/>
  </si>
  <si>
    <t>2차전지 사업부에 2023년 인수한 BTS와 비엠솔루션의 실적이 반영 시작.</t>
    <phoneticPr fontId="1" type="noConversion"/>
  </si>
  <si>
    <t xml:space="preserve">TMC와 비엠솔루션은 소폭 적자, BTS는 16억원의 영업이익을 기록. </t>
  </si>
  <si>
    <t>최근 리튬가격이 반등했지만, 2023년 상반기 대비 급감한 상태로 수익성 회복은 느릴 것으로 전망</t>
    <phoneticPr fontId="1" type="noConversion"/>
  </si>
  <si>
    <t xml:space="preserve">전기차 수요 둔화로 배터리사들의 재고 증가, 가동률 하락, </t>
  </si>
  <si>
    <t>C: 폐배터리 원료는 니켈 및 코발트이며 2023년 이후로 원가 안정화 진행 중.</t>
    <phoneticPr fontId="1" type="noConversion"/>
  </si>
  <si>
    <r>
      <t xml:space="preserve">평균 매출 YoY 성장률: </t>
    </r>
    <r>
      <rPr>
        <b/>
        <sz val="11"/>
        <color theme="1"/>
        <rFont val="맑은 고딕"/>
        <family val="3"/>
        <charset val="129"/>
        <scheme val="minor"/>
      </rPr>
      <t>14.58%</t>
    </r>
    <phoneticPr fontId="1" type="noConversion"/>
  </si>
  <si>
    <r>
      <t xml:space="preserve">평균 영업이익 YoY 성장률: </t>
    </r>
    <r>
      <rPr>
        <b/>
        <sz val="11"/>
        <color theme="1"/>
        <rFont val="맑은 고딕"/>
        <family val="3"/>
        <charset val="129"/>
        <scheme val="minor"/>
      </rPr>
      <t>19.84%</t>
    </r>
  </si>
  <si>
    <t>리튬이온리사이클링과 파느너십 체결</t>
    <phoneticPr fontId="1" type="noConversion"/>
  </si>
  <si>
    <t>연간 약 7.500톤의 폐배터리, 20000대의 전기자동차 배터리 해당을 처리하는 한국시설 건설 시작함.</t>
    <phoneticPr fontId="1" type="noConversion"/>
  </si>
  <si>
    <t>연간 15000 톤 이상의 배터리 소재 공급 가능.</t>
    <phoneticPr fontId="1" type="noConversion"/>
  </si>
  <si>
    <t xml:space="preserve">환경사업을 적극적으로 확장할 수 있었던 배경.  </t>
    <phoneticPr fontId="1" type="noConversion"/>
  </si>
  <si>
    <t>그 배경에는 볼트온(Bolt-on) 전략이 자리 잡고 있다.</t>
  </si>
  <si>
    <t>2015년, 증기공급업체 케이알에너지에 직접 투자를 시작</t>
    <phoneticPr fontId="1" type="noConversion"/>
  </si>
  <si>
    <t xml:space="preserve">2019년, 국내 최고로 평가받는 환경 종합 서비스 기업 인선이엔티를 인수했다.  </t>
  </si>
  <si>
    <t>이후 폐기물 수집·중간·최종 처리 등 환경 사업 간 시너지를 낼 수 있는 기업들을 차례대로 인수하며, 환경 서비스 전반을 보유한 대표적인 친환경 기업이라는 지위를 얻게 되었다.</t>
    <phoneticPr fontId="1" type="noConversion"/>
  </si>
  <si>
    <t xml:space="preserve">아이에스동서는 업계 최초로 원재료 회수부터 희유금속 제품화까지 페배터리 리사이클링 전반에 걸친 밸류체인을 구축했다.  </t>
  </si>
  <si>
    <t xml:space="preserve">이를 통해 배터리 수거 → 전처리(2차 전지를 파·분쇄해 블랙매스(BM) 생산) </t>
    <phoneticPr fontId="1" type="noConversion"/>
  </si>
  <si>
    <t>→ 후처리(BM에서 니켈, 코발트, 리튬 등 핵심 원재료 추출) 공정을 일괄 처리할 수 있는 경쟁력을 확보했다.</t>
  </si>
  <si>
    <t xml:space="preserve">밸류체인의 핵심 강점은 인선이엔티의 자회사 인선모터스에 있다.  </t>
  </si>
  <si>
    <t xml:space="preserve">인선모터스는 전국 45%, 수도권 70% 이상의 압도적인 시장 점유율을 보유하고 있다.  </t>
  </si>
  <si>
    <t xml:space="preserve">이에 따라 폐배터리 원재료 확보에 우위를 갖추고 있다.  </t>
  </si>
  <si>
    <t xml:space="preserve">업계에서 유일하게 전기차 운송, 방전, 해체 기술과 설비를 갖추고 있다.  </t>
  </si>
  <si>
    <t>수도권 중심으로 전기차가 보급되어 있는 점을 감안하면 물류 면에서도 안정적인 폐배터리 수급이 가능하다.</t>
  </si>
  <si>
    <t xml:space="preserve">폐배터리를 분쇄해 유가 자원이 들어 있는 중간 가공품인 블랙매스를 생산하는 규모도 빠르게 확장하고 있다.  </t>
  </si>
  <si>
    <t xml:space="preserve">전처리를 담당하는 아이에스비엠솔루션은 최신식 기술 기반의 일괄 자동화 시스템을 도입한 전처리 공장을 준공했다.  </t>
  </si>
  <si>
    <t>이 공장은 전기차 3만 대 분량의 폐배터리를 파·분쇄할 수 있는 능력을 갖추고 있다.</t>
  </si>
  <si>
    <t xml:space="preserve">이렇게 만들어진 블랙매스는 아이에스티엠씨의 후처리 공정을 거친다.  </t>
  </si>
  <si>
    <r>
      <rPr>
        <sz val="11"/>
        <color rgb="FF242831"/>
        <rFont val="맑은 고딕"/>
        <family val="3"/>
        <charset val="129"/>
      </rPr>
      <t>이를</t>
    </r>
    <r>
      <rPr>
        <sz val="11"/>
        <color rgb="FF242831"/>
        <rFont val="Calibri"/>
        <family val="3"/>
      </rPr>
      <t xml:space="preserve"> </t>
    </r>
    <r>
      <rPr>
        <sz val="11"/>
        <color rgb="FF242831"/>
        <rFont val="맑은 고딕"/>
        <family val="3"/>
        <charset val="129"/>
      </rPr>
      <t>통해</t>
    </r>
    <r>
      <rPr>
        <sz val="11"/>
        <color rgb="FF242831"/>
        <rFont val="Calibri"/>
        <family val="3"/>
      </rPr>
      <t xml:space="preserve"> </t>
    </r>
    <r>
      <rPr>
        <sz val="11"/>
        <color rgb="FF242831"/>
        <rFont val="맑은 고딕"/>
        <family val="3"/>
        <charset val="129"/>
      </rPr>
      <t>배터리의</t>
    </r>
    <r>
      <rPr>
        <sz val="11"/>
        <color rgb="FF242831"/>
        <rFont val="Calibri"/>
        <family val="3"/>
      </rPr>
      <t xml:space="preserve"> </t>
    </r>
    <r>
      <rPr>
        <sz val="11"/>
        <color rgb="FF242831"/>
        <rFont val="맑은 고딕"/>
        <family val="3"/>
        <charset val="129"/>
      </rPr>
      <t>원재료인</t>
    </r>
    <r>
      <rPr>
        <sz val="11"/>
        <color rgb="FF242831"/>
        <rFont val="Calibri"/>
        <family val="3"/>
      </rPr>
      <t xml:space="preserve"> </t>
    </r>
    <r>
      <rPr>
        <sz val="11"/>
        <color rgb="FF242831"/>
        <rFont val="맑은 고딕"/>
        <family val="3"/>
        <charset val="129"/>
      </rPr>
      <t>탄산리튬과</t>
    </r>
    <r>
      <rPr>
        <sz val="11"/>
        <color rgb="FF242831"/>
        <rFont val="Calibri"/>
        <family val="3"/>
      </rPr>
      <t xml:space="preserve"> </t>
    </r>
    <r>
      <rPr>
        <sz val="11"/>
        <color rgb="FF242831"/>
        <rFont val="맑은 고딕"/>
        <family val="3"/>
        <charset val="129"/>
      </rPr>
      <t>전구체복합액</t>
    </r>
    <r>
      <rPr>
        <sz val="11"/>
        <color rgb="FF242831"/>
        <rFont val="Calibri"/>
        <family val="3"/>
      </rPr>
      <t xml:space="preserve">(NCM </t>
    </r>
    <r>
      <rPr>
        <sz val="11"/>
        <color rgb="FF242831"/>
        <rFont val="맑은 고딕"/>
        <family val="3"/>
        <charset val="129"/>
      </rPr>
      <t>솔루션</t>
    </r>
    <r>
      <rPr>
        <sz val="11"/>
        <color rgb="FF242831"/>
        <rFont val="Calibri"/>
        <family val="3"/>
      </rPr>
      <t>)</t>
    </r>
    <r>
      <rPr>
        <sz val="11"/>
        <color rgb="FF242831"/>
        <rFont val="맑은 고딕"/>
        <family val="3"/>
        <charset val="129"/>
      </rPr>
      <t>으로</t>
    </r>
    <r>
      <rPr>
        <sz val="11"/>
        <color rgb="FF242831"/>
        <rFont val="Calibri"/>
        <family val="3"/>
      </rPr>
      <t xml:space="preserve"> </t>
    </r>
    <r>
      <rPr>
        <sz val="11"/>
        <color rgb="FF242831"/>
        <rFont val="맑은 고딕"/>
        <family val="3"/>
        <charset val="129"/>
      </rPr>
      <t>생산된다</t>
    </r>
    <r>
      <rPr>
        <sz val="11"/>
        <color rgb="FF242831"/>
        <rFont val="Calibri"/>
        <family val="3"/>
      </rPr>
      <t xml:space="preserve">.  </t>
    </r>
    <phoneticPr fontId="1" type="noConversion"/>
  </si>
  <si>
    <t>아이에스티엠씨는 국내 최초 폐배터리 리사이클링 기업으로, 원재료 추출에 핵심 특허기술을 보유하고 있다.</t>
  </si>
  <si>
    <t>95%의 높은 자원회수율</t>
    <phoneticPr fontId="1" type="noConversion"/>
  </si>
  <si>
    <t>전 세계적으로 전기자동차 시장의 폭발적 성장에 선제적으로 대응</t>
    <phoneticPr fontId="1" type="noConversion"/>
  </si>
  <si>
    <t>경쟁사들은 대규모 capex를 했다가 나빠진 업황으로 비용부담이 커진 것과 달리 동사는 아님</t>
    <phoneticPr fontId="1" type="noConversion"/>
  </si>
  <si>
    <t>원재료가 공정 스크랩인데 전방 업황이 많이 나빠서 셀메이커들의 가동률도 떨어지며 공정 스크랩 발생량이 감소했음</t>
    <phoneticPr fontId="1" type="noConversion"/>
  </si>
  <si>
    <t>거기에 리튬이나 니켈 가격도 계속 떨어지고 있어서 이중고인 상황</t>
    <phoneticPr fontId="1" type="noConversion"/>
  </si>
  <si>
    <t>원재료는 비싼데 판가를 올릴 수도 없다는 뜻</t>
    <phoneticPr fontId="1" type="noConversion"/>
  </si>
  <si>
    <t>그나마 동사는 후처리 시설 규모가 작고 전처리 공장 위주이기 때문에 리스크가 적다는 장점이 있음</t>
    <phoneticPr fontId="1" type="noConversion"/>
  </si>
  <si>
    <t># 컨센</t>
    <phoneticPr fontId="1" type="noConversion"/>
  </si>
  <si>
    <t>다음은 아이에스동서의 자체사업 프로젝트 현황.</t>
    <phoneticPr fontId="1" type="noConversion"/>
  </si>
  <si>
    <t>각 프로젝트의 1) 위치 2) 토지 매입가 3) 분양가를 확인하고, 4) 분양가가 알려지지 않은 단지의 경우, 주변 단지 분양가와 비교해 분양가를 유추해보자.</t>
    <phoneticPr fontId="1" type="noConversion"/>
  </si>
  <si>
    <t>1. 대구 / 대구역 오페라 W</t>
    <phoneticPr fontId="1" type="noConversion"/>
  </si>
  <si>
    <t>1) 주소: 대구시 북구 고성동 1가 104-21번지</t>
    <phoneticPr fontId="1" type="noConversion"/>
  </si>
  <si>
    <t>최고 45층, 전용면적 78~84㎡ 총 1천88세대 대단지</t>
    <phoneticPr fontId="1" type="noConversion"/>
  </si>
  <si>
    <t>2) 분양가</t>
    <phoneticPr fontId="1" type="noConversion"/>
  </si>
  <si>
    <t xml:space="preserve">84㎡ (아파트) </t>
    <phoneticPr fontId="1" type="noConversion"/>
  </si>
  <si>
    <t>4억2,400만원~5억1,600만원</t>
  </si>
  <si>
    <r>
      <t>84</t>
    </r>
    <r>
      <rPr>
        <sz val="11"/>
        <color rgb="FF222222"/>
        <rFont val="Microsoft YaHei"/>
        <family val="2"/>
        <charset val="134"/>
      </rPr>
      <t>㎡</t>
    </r>
    <r>
      <rPr>
        <sz val="11"/>
        <color rgb="FF222222"/>
        <rFont val="Arial"/>
        <family val="2"/>
      </rPr>
      <t xml:space="preserve"> (</t>
    </r>
    <r>
      <rPr>
        <sz val="11"/>
        <color rgb="FF222222"/>
        <rFont val="맑은 고딕"/>
        <family val="3"/>
        <charset val="129"/>
      </rPr>
      <t>주거용</t>
    </r>
    <r>
      <rPr>
        <sz val="11"/>
        <color rgb="FF222222"/>
        <rFont val="Arial"/>
        <family val="2"/>
      </rPr>
      <t xml:space="preserve"> </t>
    </r>
    <r>
      <rPr>
        <sz val="11"/>
        <color rgb="FF222222"/>
        <rFont val="맑은 고딕"/>
        <family val="3"/>
        <charset val="129"/>
      </rPr>
      <t>오피스텔)</t>
    </r>
    <r>
      <rPr>
        <sz val="11"/>
        <color rgb="FF222222"/>
        <rFont val="Arial"/>
        <family val="2"/>
      </rPr>
      <t> </t>
    </r>
    <phoneticPr fontId="1" type="noConversion"/>
  </si>
  <si>
    <t> 2억7,100만원~ 2억9,900</t>
  </si>
  <si>
    <t>태평로 주상복합 단지들 중 분양을 빨리 한 편이라 분양가가 다른 단지들에 비해 낮음.</t>
    <phoneticPr fontId="1" type="noConversion"/>
  </si>
  <si>
    <t>3) 토지 매입가</t>
    <phoneticPr fontId="1" type="noConversion"/>
  </si>
  <si>
    <t xml:space="preserve">토지 매입금액을 관련해서는 밝힌 바 없다. </t>
    <phoneticPr fontId="1" type="noConversion"/>
  </si>
  <si>
    <t>19년 5월에 대구 고성동 토지 매입대금을 납부하기 위해 금융기관에서 900억원을 차입했다는 공시뿐</t>
    <phoneticPr fontId="1" type="noConversion"/>
  </si>
  <si>
    <t xml:space="preserve">그렇다면 해당 토지의 공시지가를 확인해보자 </t>
    <phoneticPr fontId="1" type="noConversion"/>
  </si>
  <si>
    <t xml:space="preserve">소재지 </t>
    <phoneticPr fontId="1" type="noConversion"/>
  </si>
  <si>
    <t>면적(㎡)</t>
    <phoneticPr fontId="1" type="noConversion"/>
  </si>
  <si>
    <t>지목</t>
    <phoneticPr fontId="1" type="noConversion"/>
  </si>
  <si>
    <t>공시지가(원/㎡)</t>
    <phoneticPr fontId="1" type="noConversion"/>
  </si>
  <si>
    <t xml:space="preserve">지리적 위치 </t>
    <phoneticPr fontId="1" type="noConversion"/>
  </si>
  <si>
    <t>이용상황</t>
    <phoneticPr fontId="1" type="noConversion"/>
  </si>
  <si>
    <t>용도지역</t>
    <phoneticPr fontId="1" type="noConversion"/>
  </si>
  <si>
    <t xml:space="preserve">주위환경 </t>
    <phoneticPr fontId="1" type="noConversion"/>
  </si>
  <si>
    <t xml:space="preserve">도로교통 </t>
    <phoneticPr fontId="1" type="noConversion"/>
  </si>
  <si>
    <t>형상지세</t>
    <phoneticPr fontId="1" type="noConversion"/>
  </si>
  <si>
    <t>고성동1가 104-21</t>
    <phoneticPr fontId="1" type="noConversion"/>
  </si>
  <si>
    <t>대</t>
    <phoneticPr fontId="1" type="noConversion"/>
  </si>
  <si>
    <t>대구만민교회 서측 인근</t>
    <phoneticPr fontId="1" type="noConversion"/>
  </si>
  <si>
    <t>상업용</t>
    <phoneticPr fontId="1" type="noConversion"/>
  </si>
  <si>
    <t>중심상업</t>
    <phoneticPr fontId="1" type="noConversion"/>
  </si>
  <si>
    <t>노선 상가지대</t>
    <phoneticPr fontId="1" type="noConversion"/>
  </si>
  <si>
    <t>광대소각</t>
    <phoneticPr fontId="1" type="noConversion"/>
  </si>
  <si>
    <t>사다리평지</t>
    <phoneticPr fontId="1" type="noConversion"/>
  </si>
  <si>
    <t xml:space="preserve">2015년을 마지막으로 대구 북구 고성동 1가 104-21번지 공시지가를 더 이상 확인할 수 없다. </t>
    <phoneticPr fontId="1" type="noConversion"/>
  </si>
  <si>
    <t>15년도 기준으로 계산하면 12억이 나오는데, 말이 안 된다. 다른 시기에 구입한듯</t>
    <phoneticPr fontId="1" type="noConversion"/>
  </si>
  <si>
    <t>2. 고양 / 덕은지구</t>
    <phoneticPr fontId="1" type="noConversion"/>
  </si>
  <si>
    <t>2-1. 덕은 DMC 에일린의 뜰 (DMC한강에일린의뜰)</t>
    <phoneticPr fontId="1" type="noConversion"/>
  </si>
  <si>
    <t>1) 주소: 경기도 고양시 덕양구 청초로 65 (경기도 고양시 덕양구 덕은동 698)</t>
    <phoneticPr fontId="1" type="noConversion"/>
  </si>
  <si>
    <t>최저 25층, 최고 27층. 206세대 단지(총 2개동, 전용면적 106㎡A 104가구 + 전용면적 106㎡B 102가구 등)</t>
    <phoneticPr fontId="1" type="noConversion"/>
  </si>
  <si>
    <t>사용승인일 22.07.06. 25년 12월 입주 예정.</t>
    <phoneticPr fontId="1" type="noConversion"/>
  </si>
  <si>
    <t>아이에스동서가 공사 중인 '덕은DMC아이에스 BIZ 타워 센트럴'과 '덕은DMC아이에스 BIZ 타워 한강'도 덕은 지구에 위치</t>
    <phoneticPr fontId="1" type="noConversion"/>
  </si>
  <si>
    <t>고양 덕은 업무지구는 다음과 같은 이점을 가짐.</t>
    <phoneticPr fontId="1" type="noConversion"/>
  </si>
  <si>
    <t xml:space="preserve">1) 서울 마포구 상암동과 가까움(가양대교를 통해 강변북로까지 6분. 올림픽대로로 8분이면 도착) 2) 여의도, 마곡지구 등 빠른 이동 용이 </t>
  </si>
  <si>
    <t>3) 한강 맞은편, 도보권에 월드컵공원 등 다양한 공원 위치 4) 대장-홍대선 '30년 개통 예정</t>
    <phoneticPr fontId="1" type="noConversion"/>
  </si>
  <si>
    <t>분양가는 아파트가 평당 1,400만원대, 상업시설은 2,000만원대.</t>
    <phoneticPr fontId="1" type="noConversion"/>
  </si>
  <si>
    <t>분양시기가 비슷한 대방노블랜드 분양가가 1,852만원, 중흥S-클래스 파크시티 평당 분양가가 1,860만원인 걸 고려하면 낮은 편.</t>
    <phoneticPr fontId="1" type="noConversion"/>
  </si>
  <si>
    <t xml:space="preserve">네이버 부동산에서 공시가도 확인 가능. </t>
    <phoneticPr fontId="1" type="noConversion"/>
  </si>
  <si>
    <t xml:space="preserve">공시가 </t>
    <phoneticPr fontId="1" type="noConversion"/>
  </si>
  <si>
    <t>101동</t>
    <phoneticPr fontId="1" type="noConversion"/>
  </si>
  <si>
    <t>4.56억 ~ 5.52억</t>
    <phoneticPr fontId="1" type="noConversion"/>
  </si>
  <si>
    <t>102동</t>
    <phoneticPr fontId="1" type="noConversion"/>
  </si>
  <si>
    <t>4.77억~6.06억</t>
    <phoneticPr fontId="1" type="noConversion"/>
  </si>
  <si>
    <t>2-2. 덕은 지구</t>
    <phoneticPr fontId="1" type="noConversion"/>
  </si>
  <si>
    <t>자체사업 프로젝트에서 '덕은00'은 다 고양시 덕은지구 상업용 필지에서 하는 사업.</t>
    <phoneticPr fontId="1" type="noConversion"/>
  </si>
  <si>
    <t>아이에스동서가 보유하고 있는 총 8개의 필지 중 1개의 주택 필지에 '덕은 DMC 에일린의 뜰'이 착공된 거고, 나머지 7개의 상업용 필지에 지식산업센터 공급.</t>
    <phoneticPr fontId="1" type="noConversion"/>
  </si>
  <si>
    <t xml:space="preserve">따라서 토지 매입가를 볼 거면 전체를 다 봐야 한다. </t>
    <phoneticPr fontId="1" type="noConversion"/>
  </si>
  <si>
    <t>언론에 알려진 바로는 3,000억원. 개별 토지의 가격은 알려진 바가 없고, 고양 지구 전체를 묶어서 알려진 듯</t>
    <phoneticPr fontId="1" type="noConversion"/>
  </si>
  <si>
    <t>그럼 아이에스동서가 보유한 토지는 어디인가?</t>
    <phoneticPr fontId="1" type="noConversion"/>
  </si>
  <si>
    <t>자체사업 프로젝트 현황 보면 아이에스동서는 8, 9, 10블록에 이미 아파트 짓고 있고, 1,5블록에도 미정이지만 뭔가 지으려는 계획.</t>
    <phoneticPr fontId="1" type="noConversion"/>
  </si>
  <si>
    <t>아이에스동서가 보유 중인 필지는 옆의 표 기준으로 업무용지 1, 5~10. 총 면적은 15,303평.</t>
    <phoneticPr fontId="1" type="noConversion"/>
  </si>
  <si>
    <t>덕은지구는 도시개발사업지구여서 최고가 낙찰 방식으로 입찰이 진행됨.</t>
    <phoneticPr fontId="1" type="noConversion"/>
  </si>
  <si>
    <t xml:space="preserve">옆의 기사를 보면 덕은지구 아프트용지를 당시 공급가격의 100%에 사들였단다. </t>
    <phoneticPr fontId="1" type="noConversion"/>
  </si>
  <si>
    <t xml:space="preserve">교차 검증을 위해 다른 자료를 찾아보자. </t>
    <phoneticPr fontId="1" type="noConversion"/>
  </si>
  <si>
    <t xml:space="preserve">중흥건설은 얼마에 투찰했는지 정보가 있음. 아래의 정보로 계산해보면 공급가격의 127% 수준으로 부지를 사들인 게 맞다. </t>
    <phoneticPr fontId="1" type="noConversion"/>
  </si>
  <si>
    <t xml:space="preserve">그럼 이제 LH 공급예정금액만 알면 토지 매입가 유추할 수 있다. </t>
    <phoneticPr fontId="1" type="noConversion"/>
  </si>
  <si>
    <t xml:space="preserve">이상하게도 LH 에서 공급공고를 발견할 수 없었다. </t>
    <phoneticPr fontId="1" type="noConversion"/>
  </si>
  <si>
    <t>인터넷에서 확인할 수 있는 정보만 모으면 필지1 예정 가격 194.16억원, 필지 9 예정 가격 약 354.7억 원, 필지 10 예정 가격 약 263.4억원.</t>
    <phoneticPr fontId="1" type="noConversion"/>
  </si>
  <si>
    <t xml:space="preserve">모두 100% 가격에 낙찰받았다 가정할 때, 낙찰가는 총 812.6억원. </t>
    <phoneticPr fontId="1" type="noConversion"/>
  </si>
  <si>
    <t xml:space="preserve">물론 위치와 토지 크기에 따라 토지 매입가가 다르긴 하지만, 약 9,800평 규모의 업무용지 5~8가 남아있고, 전부 100% 가격에 낙찰받지 않았다 생각하면 3,000억원도 가능한 수치라 생각. </t>
    <phoneticPr fontId="1" type="noConversion"/>
  </si>
  <si>
    <t>2-3. 분양가 추정</t>
    <phoneticPr fontId="1" type="noConversion"/>
  </si>
  <si>
    <t>덕은지구에 아이에스동서가 짓는 건물들은 다음과 같다.</t>
    <phoneticPr fontId="1" type="noConversion"/>
  </si>
  <si>
    <t>고양 덕은아이에스 BIZ 타워 한강(6,7BL)</t>
    <phoneticPr fontId="1" type="noConversion"/>
  </si>
  <si>
    <t>분양가 평당 1,300만원~1,600만원 선</t>
    <phoneticPr fontId="1" type="noConversion"/>
  </si>
  <si>
    <t>분양가격표 | 덕은DMC아이에스비즈타워한강 (modoo.at)</t>
  </si>
  <si>
    <t>고양 덕은아이에스 BIZ 타워 센트럴(8,9BL)</t>
    <phoneticPr fontId="1" type="noConversion"/>
  </si>
  <si>
    <t>분양가 약 1,400만원</t>
    <phoneticPr fontId="1" type="noConversion"/>
  </si>
  <si>
    <t>고양 덕은아이에스 BIZ 타워 센트럴(10BL)</t>
    <phoneticPr fontId="1" type="noConversion"/>
  </si>
  <si>
    <t>고양 덕은지구 1,5 블록이 남았는데</t>
    <phoneticPr fontId="1" type="noConversion"/>
  </si>
  <si>
    <t>아이에스동서가 BIZ 타워 분양 과정에서 강조한 건 1) 서울 대비 40~70% 저렴한 가격 2) 상승하는 고양 덕은지구 분양가</t>
    <phoneticPr fontId="1" type="noConversion"/>
  </si>
  <si>
    <t xml:space="preserve">두 번째에서 볼 수 있듯이 최근 지어진 건물 분양가 평당 1,500만원 정도. </t>
    <phoneticPr fontId="1" type="noConversion"/>
  </si>
  <si>
    <t xml:space="preserve">업무용지 1은 그림 3에서 볼 수 있듯이 덕은영과 가깝고, 업무용지 5는 6, 7에 형성된 타워 센트럴보다도 한강 조망권이라 충분히 가능한 가격이라 생각. </t>
    <phoneticPr fontId="1" type="noConversion"/>
  </si>
  <si>
    <t xml:space="preserve">3. 경주 / 뉴센트로 에일린의 뜰 </t>
    <phoneticPr fontId="1" type="noConversion"/>
  </si>
  <si>
    <t>1) 주소: 경북 경주시 용황로10길 43(용강동 1612)</t>
    <phoneticPr fontId="1" type="noConversion"/>
  </si>
  <si>
    <t>23년 6월부터 입주 시작함. 하 2층~지상 25층, 7개동, 전용 84~101㎡, 총 795가구</t>
    <phoneticPr fontId="1" type="noConversion"/>
  </si>
  <si>
    <t>단지 바로 앞에 황남초등학교가 위치. 반경 2km 이내에 홈플러스(경주점), 황성동 행정복지센터 등 편의시설이 위치.</t>
    <phoneticPr fontId="1" type="noConversion"/>
  </si>
  <si>
    <t>북경주IC 인접, 주국민체육센터, 형산강체육공원, 용강어린이공원 등 녹지공간과 공원과도 인접.</t>
    <phoneticPr fontId="1" type="noConversion"/>
  </si>
  <si>
    <t>평당 1,300만원으로 고분양가에 논란에 휩싸였음. (옆에 위치한 4년차 '협성 휴포레 용황'은 평당 1,050만원 거래)</t>
    <phoneticPr fontId="1" type="noConversion"/>
  </si>
  <si>
    <t>분양 당시 경주 부동산 경기가 좋지 않아 초기에 대규모 미분양 발생. '19년 들어 집값 상승세로 전환되며 미분양 모두 소진.</t>
    <phoneticPr fontId="1" type="noConversion"/>
  </si>
  <si>
    <t>현재는 분양 완료됨.</t>
    <phoneticPr fontId="1" type="noConversion"/>
  </si>
  <si>
    <t>3) 토지매입가</t>
    <phoneticPr fontId="1" type="noConversion"/>
  </si>
  <si>
    <t xml:space="preserve">경주 뉴센트로 에일린의 뜰 공사는 '20년 12월에 시작됐다. 모델히우스는 같은 해 11월 20일에 열었다. </t>
    <phoneticPr fontId="1" type="noConversion"/>
  </si>
  <si>
    <t>따라서 이전 시기의 개별공시지가를 보는 게 맞다. '19년, '20년 공시지가로 계산 시 각각 267억, 209억 원</t>
    <phoneticPr fontId="1" type="noConversion"/>
  </si>
  <si>
    <t>4. 울산 / 뉴시티 에일린의 뜰 1차 &amp; 2차</t>
    <phoneticPr fontId="1" type="noConversion"/>
  </si>
  <si>
    <t>1) 주소</t>
    <phoneticPr fontId="1" type="noConversion"/>
  </si>
  <si>
    <t>1차</t>
    <phoneticPr fontId="1" type="noConversion"/>
  </si>
  <si>
    <t>울산시 울주군 청량읍 덕하리 덕하지구 B2BL</t>
    <phoneticPr fontId="1" type="noConversion"/>
  </si>
  <si>
    <t>2차</t>
    <phoneticPr fontId="1" type="noConversion"/>
  </si>
  <si>
    <t>울산시 울주군 청량읍 덕하리 덕하지구 B-1BL</t>
    <phoneticPr fontId="1" type="noConversion"/>
  </si>
  <si>
    <t>사용승인일 24.06.18</t>
    <phoneticPr fontId="1" type="noConversion"/>
  </si>
  <si>
    <t>사용승인일 24.01</t>
    <phoneticPr fontId="1" type="noConversion"/>
  </si>
  <si>
    <t>최저 22층, 최고 33층인 967세대 규모의 단지.(총9개동)</t>
    <phoneticPr fontId="1" type="noConversion"/>
  </si>
  <si>
    <t>최저 23층, 최고 33층인 803세대 규모의 단지(총8개동)</t>
    <phoneticPr fontId="1" type="noConversion"/>
  </si>
  <si>
    <t xml:space="preserve">덕하지구는 울산 사람들에게 선호되는 지역은 아니다. 중심지와 거리가 멀고 근처에 산업공단이 위치함. </t>
    <phoneticPr fontId="1" type="noConversion"/>
  </si>
  <si>
    <t xml:space="preserve">울산 내 선호지역은 아니지만 실수요자 중심으로 관심받지 않을까. </t>
    <phoneticPr fontId="1" type="noConversion"/>
  </si>
  <si>
    <t>평당 1,566만원</t>
    <phoneticPr fontId="1" type="noConversion"/>
  </si>
  <si>
    <t>평당 1,680만원</t>
    <phoneticPr fontId="1" type="noConversion"/>
  </si>
  <si>
    <t>당시 주변 단지의 평균 시세는 974만원으로 분양가보다 비싼 편.</t>
    <phoneticPr fontId="1" type="noConversion"/>
  </si>
  <si>
    <t>토지 매입가는 언론에 알려져 있다. 두 구역 합쳐서 1,100억원(2.4만평)</t>
    <phoneticPr fontId="1" type="noConversion"/>
  </si>
  <si>
    <t>5. 울산 야음동: 울산 호수공원 에일린의 뜰 1/2단지</t>
    <phoneticPr fontId="1" type="noConversion"/>
  </si>
  <si>
    <t>1) 주소: 울산 남구 야음동 388-7/389-49번지</t>
    <phoneticPr fontId="1" type="noConversion"/>
  </si>
  <si>
    <t>1단지(389-49)</t>
    <phoneticPr fontId="1" type="noConversion"/>
  </si>
  <si>
    <t>대지면적 약 1만 5,000㎡, 지하 2~지상 25층 규모로 전용면적 84㎡ 247세대 + 102㎡ 64세대 = 310세대</t>
    <phoneticPr fontId="1" type="noConversion"/>
  </si>
  <si>
    <t>2단지(388-7)</t>
    <phoneticPr fontId="1" type="noConversion"/>
  </si>
  <si>
    <t>대지면적 약 5,000㎡, 지하3~지상 34층 규모로 전용면적 84㎡ 418세대 + 59㎡ 32세대 = 210세대</t>
    <phoneticPr fontId="1" type="noConversion"/>
  </si>
  <si>
    <t>인터넷 커뮤니티 찾아보면 울산 남구 야음동 시설이 많아 실기 괜찮다 + 합리적인 가격이다라는 반응 多</t>
    <phoneticPr fontId="1" type="noConversion"/>
  </si>
  <si>
    <t>2) 분양가 추정</t>
    <phoneticPr fontId="1" type="noConversion"/>
  </si>
  <si>
    <t xml:space="preserve">주변 단지명 </t>
    <phoneticPr fontId="1" type="noConversion"/>
  </si>
  <si>
    <t xml:space="preserve">준공일 </t>
    <phoneticPr fontId="1" type="noConversion"/>
  </si>
  <si>
    <t xml:space="preserve">세대수 </t>
    <phoneticPr fontId="1" type="noConversion"/>
  </si>
  <si>
    <t>평당가격</t>
    <phoneticPr fontId="1" type="noConversion"/>
  </si>
  <si>
    <t>번영로하늘채라크뷰</t>
    <phoneticPr fontId="1" type="noConversion"/>
  </si>
  <si>
    <t>59, 84, 96, 110, 127'</t>
    <phoneticPr fontId="1" type="noConversion"/>
  </si>
  <si>
    <t>2,100만원</t>
    <phoneticPr fontId="1" type="noConversion"/>
  </si>
  <si>
    <t>e편한세상번영로리더스포레</t>
    <phoneticPr fontId="1" type="noConversion"/>
  </si>
  <si>
    <t>84A, 84B, 84C</t>
    <phoneticPr fontId="1" type="noConversion"/>
  </si>
  <si>
    <t>2,410만원</t>
    <phoneticPr fontId="1" type="noConversion"/>
  </si>
  <si>
    <t>호수 공원 대명루첸</t>
    <phoneticPr fontId="1" type="noConversion"/>
  </si>
  <si>
    <t>99A, 99B</t>
    <phoneticPr fontId="1" type="noConversion"/>
  </si>
  <si>
    <t>1,966만원</t>
    <phoneticPr fontId="1" type="noConversion"/>
  </si>
  <si>
    <t>신축인 하늘채와 e편한세상와 비슷한 가격에 형성될 것으로 예상. 약 2,200만원 예상</t>
    <phoneticPr fontId="1" type="noConversion"/>
  </si>
  <si>
    <t>500억원 조달했다는 기사뿐.</t>
    <phoneticPr fontId="1" type="noConversion"/>
  </si>
  <si>
    <t>6. 경산 중산지구: '중산 펜타힐즈W' (32,106평, 총 3,443세대)</t>
    <phoneticPr fontId="1" type="noConversion"/>
  </si>
  <si>
    <t xml:space="preserve">주상복합(59층)과 상가를 완성하는 현장. 홍보관 오픈. 25년 하반기부터 분양이 시작될 예정 </t>
    <phoneticPr fontId="1" type="noConversion"/>
  </si>
  <si>
    <t>당초 1,306세대를 염두에 뒀으나, 50평의 대형 평수 설계를 40평대 중형으로 조정하면서 지난해 3,443세대로 변경. (사업비 3조 4,700억원)</t>
    <phoneticPr fontId="1" type="noConversion"/>
  </si>
  <si>
    <t>중산지구의 특징은 수성구 바로 옆이라는 것. 도로 하나 차이로 대구 수성구와 경상북도 경산으로 구분됨.</t>
    <phoneticPr fontId="1" type="noConversion"/>
  </si>
  <si>
    <t>두 번째 사진 빨간색 동그라미 친 곳이 아이에스 동서가 사업하는 자리다. 입지 + 호수 바로 앞이라는 장점을 고려할 때 미분양은 걱정하지 않아도 될 듯함.</t>
    <phoneticPr fontId="1" type="noConversion"/>
  </si>
  <si>
    <t>2) 토지매입가 &amp; 분양가</t>
    <phoneticPr fontId="1" type="noConversion"/>
  </si>
  <si>
    <t xml:space="preserve"> &lt; 24.05.27 NH투자증권</t>
    <phoneticPr fontId="1" type="noConversion"/>
  </si>
  <si>
    <t>토지 3.2만평 매입 시점은 2020년 이전. 토지 매입을 위한 금융비용을 감안하더라도 분양가격의 15% 미만에 불과함.</t>
    <phoneticPr fontId="1" type="noConversion"/>
  </si>
  <si>
    <r>
      <t xml:space="preserve">그런데 경산지구 아직 분양 시작도 안 했다. </t>
    </r>
    <r>
      <rPr>
        <b/>
        <sz val="11"/>
        <color theme="1"/>
        <rFont val="맑은 고딕"/>
        <family val="3"/>
        <charset val="129"/>
        <scheme val="minor"/>
      </rPr>
      <t>분양 시작을 안 했는데 분양가를 어떻게 아는가?</t>
    </r>
    <phoneticPr fontId="1" type="noConversion"/>
  </si>
  <si>
    <t>오히려 토지 매입가는 4,000억 원이라고 언론에 알려져 있음.</t>
    <phoneticPr fontId="1" type="noConversion"/>
  </si>
  <si>
    <t xml:space="preserve">분양가를 한번 추정해보자. </t>
    <phoneticPr fontId="1" type="noConversion"/>
  </si>
  <si>
    <t>경산중산지구는 아니지만, 그 근처에 최근에 지어진 두 아파트는 1) 경산 자이 2단지 2) 펜타힐즈 푸르지오 2차</t>
    <phoneticPr fontId="1" type="noConversion"/>
  </si>
  <si>
    <t>1) 경산 자이 2단지 ('23년 11월 준공)</t>
    <phoneticPr fontId="1" type="noConversion"/>
  </si>
  <si>
    <t>총 3개동, 지하 2층~지상 28층, 309세대</t>
    <phoneticPr fontId="1" type="noConversion"/>
  </si>
  <si>
    <t>전용면적별 세대수는 96㎡ 46세대 + 117㎡ 263세대</t>
    <phoneticPr fontId="1" type="noConversion"/>
  </si>
  <si>
    <t>분양가는 96㎡B 5억5400만~5억7100만원 / 117㎡ 6억6900만~7억2900만원. 평당 1,500~1,600만원</t>
    <phoneticPr fontId="1" type="noConversion"/>
  </si>
  <si>
    <t>2) 펜타힐즈 푸르지오 2차('24년 10월 준공 예정)</t>
    <phoneticPr fontId="1" type="noConversion"/>
  </si>
  <si>
    <t>총 3개동, 지하 3층~지상 35층, 506세대(전용면적 74~101㎡) 규모</t>
    <phoneticPr fontId="1" type="noConversion"/>
  </si>
  <si>
    <t>전용면적별 세대수는 74㎡A 69세대 + 74㎡B 35세대 + 84㎡A 199세대 + 84㎡B 68세대 + 84㎡C 66세대 +101㎡A 69세대</t>
    <phoneticPr fontId="1" type="noConversion"/>
  </si>
  <si>
    <t>분양가는 3.3㎡당 평균 1,500만원. 당시 인근 시세보다 저렴하게 형성됐다.</t>
    <phoneticPr fontId="1" type="noConversion"/>
  </si>
  <si>
    <t>이외 주변 다른 단지들의 준공일과 평당가격을 정리하면 다음과 같음.</t>
    <phoneticPr fontId="1" type="noConversion"/>
  </si>
  <si>
    <t>펜타힐즈더샵1차</t>
    <phoneticPr fontId="1" type="noConversion"/>
  </si>
  <si>
    <t>86, 99, 114, 150</t>
    <phoneticPr fontId="1" type="noConversion"/>
  </si>
  <si>
    <t>1450만원</t>
    <phoneticPr fontId="1" type="noConversion"/>
  </si>
  <si>
    <t>펜타힐즈더샵2차</t>
    <phoneticPr fontId="1" type="noConversion"/>
  </si>
  <si>
    <t>105, 114, 145</t>
    <phoneticPr fontId="1" type="noConversion"/>
  </si>
  <si>
    <t>1650만원</t>
    <phoneticPr fontId="1" type="noConversion"/>
  </si>
  <si>
    <t>펜타힐즈푸르지오</t>
    <phoneticPr fontId="1" type="noConversion"/>
  </si>
  <si>
    <t>97, 108, 133</t>
    <phoneticPr fontId="1" type="noConversion"/>
  </si>
  <si>
    <t>1700만원</t>
    <phoneticPr fontId="1" type="noConversion"/>
  </si>
  <si>
    <t>힐스테이트펜타힐즈</t>
    <phoneticPr fontId="1" type="noConversion"/>
  </si>
  <si>
    <t>94, 108, 136</t>
    <phoneticPr fontId="1" type="noConversion"/>
  </si>
  <si>
    <t xml:space="preserve">호수 바로 옆에 위치하지 않은 다른 단지도 1,500~1,600만원대에 분양함.. </t>
    <phoneticPr fontId="1" type="noConversion"/>
  </si>
  <si>
    <t>게다가, 오른쪽 조감도처럼 호수 조망권을 독점한 형태로 지어진다? 오히려 더 좋다!</t>
    <phoneticPr fontId="1" type="noConversion"/>
  </si>
  <si>
    <t>유사하거나 다소 높은 분양가로 분양해도 괜찮지 않을까?</t>
    <phoneticPr fontId="1" type="noConversion"/>
  </si>
  <si>
    <t>분양가 추정</t>
    <phoneticPr fontId="1" type="noConversion"/>
  </si>
  <si>
    <t>보험료</t>
    <phoneticPr fontId="1" type="noConversion"/>
  </si>
  <si>
    <t>전력비</t>
    <phoneticPr fontId="1" type="noConversion"/>
  </si>
  <si>
    <t>소모품비</t>
    <phoneticPr fontId="1" type="noConversion"/>
  </si>
  <si>
    <t>세금과 공과</t>
    <phoneticPr fontId="1" type="noConversion"/>
  </si>
  <si>
    <t>광고선전비 및 판매촉진비</t>
    <phoneticPr fontId="28" type="noConversion"/>
  </si>
  <si>
    <t>단기 소액 리스료 및 사용료</t>
    <phoneticPr fontId="28" type="noConversion"/>
  </si>
  <si>
    <t>기타비용</t>
    <phoneticPr fontId="28" type="noConversion"/>
  </si>
  <si>
    <t>2. 브랜딩 전략</t>
    <phoneticPr fontId="1" type="noConversion"/>
  </si>
  <si>
    <t xml:space="preserve"> W의 경우 의심의 여지 없이 최고급 주택을 넘어서 뛰어난 조망권을 가진 지역 랜드마크로서의 이미지를 보유하고 있음을 알 수 있음.</t>
    <phoneticPr fontId="1" type="noConversion"/>
  </si>
  <si>
    <t xml:space="preserve"> 다른 건설사 브랜드들(자이, 래미안 등)과 달리 희소성까지 지니며 최고급 브랜드로 만들고자 하는 것을 알 수 있음.</t>
    <phoneticPr fontId="1" type="noConversion"/>
  </si>
  <si>
    <t>&gt; 동사 홈페이지에서 직접 언급하는 브랜드 목표</t>
    <phoneticPr fontId="1" type="noConversion"/>
  </si>
  <si>
    <t xml:space="preserve"> 상대적으로 저가브랜드인 &lt;에일린의뜰&gt;의 경우 가성비 이미지, 그리고 실거주보다는 투자용으로 적합하다는 이미지가 공존함.</t>
    <phoneticPr fontId="1" type="noConversion"/>
  </si>
  <si>
    <t xml:space="preserve"> 그럼에도 광교 에일린의뜰의 경우, 테라스 및 다락방이 옵션으로 있는 로얄동도 있다고 함. 다양한 실거주자들을 타겟한 것으로 보임.</t>
    <phoneticPr fontId="1" type="noConversion"/>
  </si>
  <si>
    <t>3. 손익비 고려</t>
    <phoneticPr fontId="1" type="noConversion"/>
  </si>
  <si>
    <t>과거 사이클 분석</t>
    <phoneticPr fontId="1" type="noConversion"/>
  </si>
  <si>
    <t>경쟁우위</t>
    <phoneticPr fontId="1" type="noConversion"/>
  </si>
  <si>
    <t>x</t>
    <phoneticPr fontId="1" type="noConversion"/>
  </si>
  <si>
    <t>심지어 현재의 PBR은 최근 10년간 가장 낮음.</t>
    <phoneticPr fontId="1" type="noConversion"/>
  </si>
  <si>
    <t>100% 완판. 사용승인일 23.05. 도급급액 5,305억원</t>
    <phoneticPr fontId="1" type="noConversion"/>
  </si>
  <si>
    <t>동사는 2022년 이후로 건설 부문 신규사업을 중단하여 리스크를 최소화 하였다.</t>
    <phoneticPr fontId="1" type="noConversion"/>
  </si>
  <si>
    <t>또한 환경부문에서 꾸준한 현금흐름이 창출되고 PF 관련 우발부채 리스크도 적다.</t>
    <phoneticPr fontId="1" type="noConversion"/>
  </si>
  <si>
    <t>그럼에도 동사의 PBR은 역사상 저점으로 건설업 전반에 만연한 공포로 인해 저평가가 심하다고 생각된다.</t>
    <phoneticPr fontId="1" type="noConversion"/>
  </si>
  <si>
    <t>현재 동사에게 예정된 건설 사업으로는 울산 야음동과 고양 덕은지구 1,5블록, 경산 중산지구가 있다.</t>
    <phoneticPr fontId="1" type="noConversion"/>
  </si>
  <si>
    <t>울산 야음동의 경우 주변 아파트 가격이 평당 2000만원 초중반에 형성되고 있어 동사 타 사업이 평당 1000만원 중반 정도 받는거 생각하면 P가 꽤 높다. (다만 500세대정도로 적은게 아쉬움)</t>
    <phoneticPr fontId="1" type="noConversion"/>
  </si>
  <si>
    <t>덕은지구 1,5블럭의 아파트도 기존 다른 블럭들도 1000만원 중반의 평당 분양가를 받았고 부지 위치도 괜찮아서 충분히 받을 수 있을 것으로 보인다.</t>
    <phoneticPr fontId="1" type="noConversion"/>
  </si>
  <si>
    <t>가장 핵심 사업인 경산 중산지구의 경우 주변 부지가 1000만원 중후반을 받기에 충분히 그정도 받을 수 있고 3443세대로 규모도 매우 크다.</t>
    <phoneticPr fontId="1" type="noConversion"/>
  </si>
  <si>
    <t>따라서 경산 중산지구의 분양이 시작되는 2H25 하반기부터 동사에게 많은 현금흐름이 창출될 것으로 예상된다.</t>
    <phoneticPr fontId="1" type="noConversion"/>
  </si>
  <si>
    <t>건설업종 중 리스크 노출도가 가장 적고 향후 현금흐름 창출이 충분히 가능해 보이는 점에서 현재 주가에는 downside가 제한적으로 보인다.</t>
    <phoneticPr fontId="1" type="noConversion"/>
  </si>
  <si>
    <t>따라서 안전마진이 충분히 확보된 투자라고 생각하여 동사를 top pick으로 제시한다.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</si>
</sst>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-* #,##0_-;\-* #,##0_-;_-* &quot;-&quot;_-;_-@_-"/>
    <numFmt numFmtId="176" formatCode="0.0%"/>
    <numFmt numFmtId="177" formatCode="yyyy&quot;년&quot;\ m&quot;월&quot;;@"/>
    <numFmt numFmtId="178" formatCode="0_ "/>
    <numFmt numFmtId="179" formatCode="0_);[Red]\(0\)"/>
    <numFmt numFmtId="180" formatCode="yyyy"/>
    <numFmt numFmtId="181" formatCode="mm/yy"/>
    <numFmt numFmtId="182" formatCode="#,##0_ ;[Red]\-#,##0\ "/>
    <numFmt numFmtId="183" formatCode="#,##0_ "/>
  </numFmts>
  <fonts count="6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20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u/>
      <sz val="11"/>
      <color theme="1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b/>
      <i/>
      <sz val="11"/>
      <color rgb="FFFF0000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1"/>
      <color rgb="FF333333"/>
      <name val="맑은 고딕"/>
      <family val="3"/>
      <charset val="129"/>
      <scheme val="minor"/>
    </font>
    <font>
      <sz val="11"/>
      <color rgb="FF121212"/>
      <name val="맑은 고딕"/>
      <family val="3"/>
      <charset val="129"/>
      <scheme val="minor"/>
    </font>
    <font>
      <sz val="11"/>
      <color rgb="FF222222"/>
      <name val="Arial"/>
      <family val="3"/>
      <charset val="129"/>
    </font>
    <font>
      <sz val="11"/>
      <color rgb="FF222222"/>
      <name val="맑은 고딕"/>
      <family val="3"/>
      <charset val="129"/>
    </font>
    <font>
      <sz val="11"/>
      <color rgb="FF222222"/>
      <name val="Arial"/>
      <family val="2"/>
    </font>
    <font>
      <sz val="11"/>
      <color rgb="FF000000"/>
      <name val="맑은 고딕"/>
      <family val="3"/>
      <charset val="129"/>
      <scheme val="minor"/>
    </font>
    <font>
      <b/>
      <sz val="11"/>
      <color rgb="FF000000"/>
      <name val="맑은 고딕"/>
      <family val="3"/>
      <charset val="129"/>
      <scheme val="minor"/>
    </font>
    <font>
      <sz val="11"/>
      <color rgb="FFFF0000"/>
      <name val="맑은 고딕"/>
      <family val="2"/>
      <charset val="129"/>
      <scheme val="minor"/>
    </font>
    <font>
      <i/>
      <sz val="8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sz val="11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rgb="FF000000"/>
      <name val="맑은 고딕"/>
      <family val="3"/>
      <charset val="129"/>
    </font>
    <font>
      <b/>
      <u/>
      <sz val="11"/>
      <color theme="1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sz val="11"/>
      <color rgb="FFA69CA9"/>
      <name val="Arial"/>
      <family val="2"/>
    </font>
    <font>
      <sz val="20"/>
      <color theme="1"/>
      <name val="맑은 고딕"/>
      <family val="3"/>
      <charset val="129"/>
      <scheme val="minor"/>
    </font>
    <font>
      <b/>
      <sz val="20"/>
      <name val="맑은 고딕"/>
      <family val="3"/>
      <charset val="129"/>
      <scheme val="minor"/>
    </font>
    <font>
      <b/>
      <sz val="11"/>
      <color rgb="FFFFFFFF"/>
      <name val="맑은 고딕"/>
      <family val="3"/>
      <charset val="129"/>
    </font>
    <font>
      <b/>
      <sz val="11"/>
      <name val="맑은 고딕"/>
      <family val="3"/>
      <charset val="129"/>
    </font>
    <font>
      <i/>
      <sz val="11"/>
      <name val="맑은 고딕"/>
      <family val="3"/>
      <charset val="129"/>
    </font>
    <font>
      <sz val="11"/>
      <name val="맑은 고딕"/>
      <family val="3"/>
      <charset val="129"/>
    </font>
    <font>
      <sz val="11"/>
      <color rgb="FFFF0000"/>
      <name val="맑은 고딕"/>
      <family val="3"/>
      <charset val="129"/>
    </font>
    <font>
      <i/>
      <sz val="1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</font>
    <font>
      <i/>
      <sz val="11"/>
      <color theme="1"/>
      <name val="맑은 고딕"/>
      <family val="3"/>
      <charset val="129"/>
      <scheme val="minor"/>
    </font>
    <font>
      <b/>
      <i/>
      <sz val="11"/>
      <name val="맑은 고딕"/>
      <family val="3"/>
      <charset val="129"/>
    </font>
    <font>
      <u/>
      <sz val="11"/>
      <name val="맑은 고딕"/>
      <family val="3"/>
      <charset val="129"/>
      <scheme val="minor"/>
    </font>
    <font>
      <b/>
      <u/>
      <sz val="11"/>
      <name val="맑은 고딕"/>
      <family val="3"/>
      <charset val="129"/>
      <scheme val="minor"/>
    </font>
    <font>
      <b/>
      <i/>
      <sz val="1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</font>
    <font>
      <b/>
      <u/>
      <sz val="11"/>
      <name val="맑은 고딕"/>
      <family val="3"/>
      <charset val="129"/>
    </font>
    <font>
      <u/>
      <sz val="11"/>
      <name val="맑은 고딕"/>
      <family val="3"/>
      <charset val="129"/>
    </font>
    <font>
      <sz val="11"/>
      <color theme="1"/>
      <name val="맑은 고딕"/>
      <family val="3"/>
      <charset val="129"/>
    </font>
    <font>
      <b/>
      <sz val="10"/>
      <name val="맑은 고딕"/>
      <family val="3"/>
      <charset val="129"/>
    </font>
    <font>
      <sz val="10"/>
      <name val="맑은 고딕"/>
      <family val="3"/>
      <charset val="129"/>
    </font>
    <font>
      <sz val="10"/>
      <name val="맑은 고딕"/>
      <family val="3"/>
      <charset val="129"/>
      <scheme val="minor"/>
    </font>
    <font>
      <sz val="11"/>
      <color rgb="FF242831"/>
      <name val="맑은고딕"/>
      <family val="3"/>
      <charset val="129"/>
    </font>
    <font>
      <sz val="11"/>
      <color rgb="FF242831"/>
      <name val="맑은 고딕"/>
      <family val="3"/>
      <charset val="129"/>
    </font>
    <font>
      <sz val="11"/>
      <color rgb="FF242831"/>
      <name val="Calibri"/>
      <family val="3"/>
    </font>
    <font>
      <sz val="10"/>
      <color rgb="FF333333"/>
      <name val="맑은 고딕"/>
      <family val="3"/>
      <charset val="129"/>
      <scheme val="minor"/>
    </font>
    <font>
      <sz val="11"/>
      <color rgb="FF222222"/>
      <name val="Microsoft YaHei"/>
      <family val="2"/>
      <charset val="134"/>
    </font>
    <font>
      <sz val="8"/>
      <color rgb="FF222222"/>
      <name val="돋움"/>
      <family val="3"/>
      <charset val="129"/>
    </font>
    <font>
      <b/>
      <sz val="11"/>
      <color rgb="FF141414"/>
      <name val="맑은 고딕"/>
      <family val="3"/>
      <charset val="129"/>
      <scheme val="minor"/>
    </font>
    <font>
      <sz val="11"/>
      <color rgb="FF141414"/>
      <name val="맑은 고딕"/>
      <family val="3"/>
      <charset val="129"/>
    </font>
    <font>
      <sz val="9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</fonts>
  <fills count="22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0000"/>
        <bgColor rgb="FF000000"/>
      </patternFill>
    </fill>
    <fill>
      <patternFill patternType="solid">
        <fgColor rgb="FFEEEEEE"/>
        <bgColor rgb="FFEEEEEE"/>
      </patternFill>
    </fill>
    <fill>
      <patternFill patternType="solid">
        <fgColor theme="0" tint="-4.9989318521683403E-2"/>
        <bgColor rgb="FF000000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6" tint="0.59999389629810485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rgb="FFFFFFFF"/>
      </left>
      <right/>
      <top/>
      <bottom style="thin">
        <color indexed="64"/>
      </bottom>
      <diagonal/>
    </border>
    <border>
      <left style="thin">
        <color rgb="FFDDDDDD"/>
      </left>
      <right/>
      <top/>
      <bottom/>
      <diagonal/>
    </border>
    <border>
      <left style="thin">
        <color rgb="FFDDDDDD"/>
      </left>
      <right/>
      <top/>
      <bottom style="thin">
        <color indexed="64"/>
      </bottom>
      <diagonal/>
    </border>
    <border>
      <left/>
      <right/>
      <top style="thin">
        <color rgb="FFDDDDDD"/>
      </top>
      <bottom/>
      <diagonal/>
    </border>
    <border>
      <left style="thin">
        <color rgb="FFDDDDDD"/>
      </left>
      <right/>
      <top style="thin">
        <color rgb="FFDDDDDD"/>
      </top>
      <bottom/>
      <diagonal/>
    </border>
    <border>
      <left/>
      <right style="thin">
        <color indexed="64"/>
      </right>
      <top style="thin">
        <color rgb="FFDDDDDD"/>
      </top>
      <bottom style="thin">
        <color indexed="64"/>
      </bottom>
      <diagonal/>
    </border>
    <border>
      <left/>
      <right/>
      <top style="thin">
        <color rgb="FFDDDDDD"/>
      </top>
      <bottom style="thin">
        <color indexed="64"/>
      </bottom>
      <diagonal/>
    </border>
    <border>
      <left style="thin">
        <color rgb="FFDDDDDD"/>
      </left>
      <right/>
      <top style="thin">
        <color rgb="FFDDDDDD"/>
      </top>
      <bottom style="thin">
        <color indexed="64"/>
      </bottom>
      <diagonal/>
    </border>
    <border>
      <left style="thin">
        <color rgb="FFFFFFFF"/>
      </left>
      <right/>
      <top/>
      <bottom/>
      <diagonal/>
    </border>
    <border>
      <left/>
      <right/>
      <top/>
      <bottom style="thick">
        <color rgb="FFFF0000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ck">
        <color rgb="FFFF0000"/>
      </left>
      <right/>
      <top/>
      <bottom style="double">
        <color indexed="64"/>
      </bottom>
      <diagonal/>
    </border>
    <border>
      <left/>
      <right style="thick">
        <color rgb="FFFF0000"/>
      </right>
      <top/>
      <bottom style="double">
        <color indexed="64"/>
      </bottom>
      <diagonal/>
    </border>
    <border>
      <left style="thick">
        <color rgb="FFFF0000"/>
      </left>
      <right/>
      <top/>
      <bottom/>
      <diagonal/>
    </border>
    <border>
      <left/>
      <right style="thick">
        <color rgb="FFFF0000"/>
      </right>
      <top/>
      <bottom/>
      <diagonal/>
    </border>
    <border>
      <left style="thick">
        <color rgb="FFFF0000"/>
      </left>
      <right/>
      <top/>
      <bottom style="thick">
        <color rgb="FFFF0000"/>
      </bottom>
      <diagonal/>
    </border>
    <border>
      <left/>
      <right style="thick">
        <color rgb="FFFF0000"/>
      </right>
      <top/>
      <bottom style="thick">
        <color rgb="FFFF0000"/>
      </bottom>
      <diagonal/>
    </border>
  </borders>
  <cellStyleXfs count="4">
    <xf numFmtId="0" fontId="0" fillId="0" borderId="0">
      <alignment vertical="center"/>
    </xf>
    <xf numFmtId="0" fontId="5" fillId="0" borderId="0" applyNumberForma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  <xf numFmtId="41" fontId="9" fillId="0" borderId="0" applyFont="0" applyFill="0" applyBorder="0" applyAlignment="0" applyProtection="0">
      <alignment vertical="center"/>
    </xf>
  </cellStyleXfs>
  <cellXfs count="414">
    <xf numFmtId="0" fontId="0" fillId="0" borderId="0" xfId="0">
      <alignment vertical="center"/>
    </xf>
    <xf numFmtId="0" fontId="2" fillId="0" borderId="0" xfId="0" applyFont="1">
      <alignment vertical="center"/>
    </xf>
    <xf numFmtId="0" fontId="0" fillId="2" borderId="0" xfId="0" applyFill="1">
      <alignment vertical="center"/>
    </xf>
    <xf numFmtId="0" fontId="3" fillId="2" borderId="0" xfId="0" applyFont="1" applyFill="1">
      <alignment vertical="center"/>
    </xf>
    <xf numFmtId="0" fontId="4" fillId="0" borderId="0" xfId="0" applyFont="1">
      <alignment vertical="center"/>
    </xf>
    <xf numFmtId="0" fontId="0" fillId="3" borderId="0" xfId="0" applyFill="1">
      <alignment vertical="center"/>
    </xf>
    <xf numFmtId="0" fontId="2" fillId="3" borderId="0" xfId="0" applyFont="1" applyFill="1">
      <alignment vertical="center"/>
    </xf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 indent="1"/>
    </xf>
    <xf numFmtId="0" fontId="5" fillId="0" borderId="0" xfId="1">
      <alignment vertical="center"/>
    </xf>
    <xf numFmtId="0" fontId="2" fillId="4" borderId="0" xfId="0" applyFont="1" applyFill="1">
      <alignment vertical="center"/>
    </xf>
    <xf numFmtId="0" fontId="0" fillId="4" borderId="0" xfId="0" applyFill="1">
      <alignment vertical="center"/>
    </xf>
    <xf numFmtId="0" fontId="6" fillId="0" borderId="0" xfId="0" applyFont="1" applyBorder="1">
      <alignment vertical="center"/>
    </xf>
    <xf numFmtId="0" fontId="0" fillId="0" borderId="0" xfId="0" applyAlignment="1">
      <alignment horizontal="left" vertical="center" indent="4"/>
    </xf>
    <xf numFmtId="0" fontId="8" fillId="3" borderId="0" xfId="0" applyFont="1" applyFill="1">
      <alignment vertical="center"/>
    </xf>
    <xf numFmtId="0" fontId="10" fillId="0" borderId="0" xfId="0" applyFont="1">
      <alignment vertical="center"/>
    </xf>
    <xf numFmtId="0" fontId="0" fillId="0" borderId="1" xfId="0" quotePrefix="1" applyBorder="1">
      <alignment vertical="center"/>
    </xf>
    <xf numFmtId="0" fontId="0" fillId="0" borderId="3" xfId="0" applyBorder="1">
      <alignment vertical="center"/>
    </xf>
    <xf numFmtId="0" fontId="0" fillId="0" borderId="2" xfId="0" applyBorder="1">
      <alignment vertical="center"/>
    </xf>
    <xf numFmtId="0" fontId="0" fillId="0" borderId="1" xfId="0" applyBorder="1">
      <alignment vertical="center"/>
    </xf>
    <xf numFmtId="0" fontId="0" fillId="0" borderId="7" xfId="0" quotePrefix="1" applyBorder="1">
      <alignment vertical="center"/>
    </xf>
    <xf numFmtId="0" fontId="0" fillId="0" borderId="8" xfId="0" applyBorder="1">
      <alignment vertical="center"/>
    </xf>
    <xf numFmtId="0" fontId="0" fillId="0" borderId="7" xfId="0" applyBorder="1">
      <alignment vertical="center"/>
    </xf>
    <xf numFmtId="0" fontId="0" fillId="0" borderId="4" xfId="0" applyBorder="1">
      <alignment vertical="center"/>
    </xf>
    <xf numFmtId="0" fontId="0" fillId="0" borderId="6" xfId="0" applyBorder="1">
      <alignment vertical="center"/>
    </xf>
    <xf numFmtId="0" fontId="0" fillId="0" borderId="5" xfId="0" applyBorder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0" fillId="0" borderId="0" xfId="0" applyAlignment="1">
      <alignment horizontal="center" vertical="center"/>
    </xf>
    <xf numFmtId="0" fontId="0" fillId="6" borderId="0" xfId="0" applyFill="1">
      <alignment vertical="center"/>
    </xf>
    <xf numFmtId="0" fontId="0" fillId="6" borderId="0" xfId="0" applyFill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9" borderId="0" xfId="0" applyFill="1" applyAlignment="1">
      <alignment horizontal="center" vertical="center"/>
    </xf>
    <xf numFmtId="0" fontId="0" fillId="9" borderId="0" xfId="0" applyFill="1">
      <alignment vertical="center"/>
    </xf>
    <xf numFmtId="176" fontId="0" fillId="0" borderId="0" xfId="2" applyNumberFormat="1" applyFont="1">
      <alignment vertical="center"/>
    </xf>
    <xf numFmtId="0" fontId="0" fillId="10" borderId="0" xfId="0" applyFill="1" applyAlignment="1">
      <alignment horizontal="center" vertical="center"/>
    </xf>
    <xf numFmtId="9" fontId="0" fillId="0" borderId="0" xfId="2" applyFont="1">
      <alignment vertical="center"/>
    </xf>
    <xf numFmtId="9" fontId="0" fillId="0" borderId="0" xfId="0" applyNumberFormat="1">
      <alignment vertical="center"/>
    </xf>
    <xf numFmtId="0" fontId="13" fillId="0" borderId="0" xfId="0" applyFont="1">
      <alignment vertical="center"/>
    </xf>
    <xf numFmtId="0" fontId="14" fillId="0" borderId="0" xfId="0" applyFont="1">
      <alignment vertical="center"/>
    </xf>
    <xf numFmtId="0" fontId="15" fillId="0" borderId="0" xfId="0" applyFont="1">
      <alignment vertical="center"/>
    </xf>
    <xf numFmtId="0" fontId="4" fillId="0" borderId="0" xfId="0" quotePrefix="1" applyFont="1">
      <alignment vertical="center"/>
    </xf>
    <xf numFmtId="0" fontId="0" fillId="0" borderId="0" xfId="0" quotePrefix="1">
      <alignment vertical="center"/>
    </xf>
    <xf numFmtId="0" fontId="2" fillId="0" borderId="0" xfId="0" quotePrefix="1" applyFont="1">
      <alignment vertical="center"/>
    </xf>
    <xf numFmtId="0" fontId="0" fillId="0" borderId="0" xfId="0" applyAlignment="1">
      <alignment horizontal="center" vertical="center"/>
    </xf>
    <xf numFmtId="0" fontId="2" fillId="5" borderId="4" xfId="0" applyFont="1" applyFill="1" applyBorder="1" applyAlignment="1">
      <alignment horizontal="center" vertical="center"/>
    </xf>
    <xf numFmtId="0" fontId="2" fillId="5" borderId="5" xfId="0" applyFont="1" applyFill="1" applyBorder="1" applyAlignment="1">
      <alignment horizontal="center" vertical="center"/>
    </xf>
    <xf numFmtId="0" fontId="2" fillId="5" borderId="6" xfId="0" applyFont="1" applyFill="1" applyBorder="1" applyAlignment="1">
      <alignment horizontal="center" vertical="center"/>
    </xf>
    <xf numFmtId="0" fontId="18" fillId="0" borderId="0" xfId="0" applyFont="1">
      <alignment vertical="center"/>
    </xf>
    <xf numFmtId="0" fontId="19" fillId="0" borderId="0" xfId="0" applyFont="1">
      <alignment vertical="center"/>
    </xf>
    <xf numFmtId="0" fontId="19" fillId="5" borderId="9" xfId="0" applyFont="1" applyFill="1" applyBorder="1" applyAlignment="1">
      <alignment horizontal="center" vertical="center"/>
    </xf>
    <xf numFmtId="0" fontId="2" fillId="5" borderId="10" xfId="0" applyFont="1" applyFill="1" applyBorder="1" applyAlignment="1">
      <alignment horizontal="center" vertical="center"/>
    </xf>
    <xf numFmtId="0" fontId="2" fillId="5" borderId="11" xfId="0" applyFont="1" applyFill="1" applyBorder="1" applyAlignment="1">
      <alignment horizontal="center" vertical="center"/>
    </xf>
    <xf numFmtId="0" fontId="2" fillId="5" borderId="12" xfId="0" applyFont="1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5" borderId="12" xfId="0" applyFill="1" applyBorder="1" applyAlignment="1">
      <alignment horizontal="center" vertical="center"/>
    </xf>
    <xf numFmtId="0" fontId="18" fillId="0" borderId="9" xfId="0" applyFon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4" fillId="0" borderId="1" xfId="0" applyFont="1" applyBorder="1">
      <alignment vertical="center"/>
    </xf>
    <xf numFmtId="0" fontId="0" fillId="0" borderId="14" xfId="0" applyBorder="1" applyAlignment="1">
      <alignment horizontal="center" vertical="center"/>
    </xf>
    <xf numFmtId="0" fontId="2" fillId="0" borderId="7" xfId="0" applyFont="1" applyBorder="1">
      <alignment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2" fillId="0" borderId="4" xfId="0" applyFont="1" applyBorder="1">
      <alignment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2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177" fontId="0" fillId="0" borderId="0" xfId="0" applyNumberFormat="1">
      <alignment vertical="center"/>
    </xf>
    <xf numFmtId="176" fontId="0" fillId="0" borderId="0" xfId="0" applyNumberFormat="1">
      <alignment vertical="center"/>
    </xf>
    <xf numFmtId="178" fontId="0" fillId="0" borderId="0" xfId="0" applyNumberFormat="1">
      <alignment vertical="center"/>
    </xf>
    <xf numFmtId="179" fontId="0" fillId="0" borderId="0" xfId="0" applyNumberFormat="1">
      <alignment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left" vertical="center" indent="1"/>
    </xf>
    <xf numFmtId="0" fontId="0" fillId="0" borderId="0" xfId="0" applyBorder="1" applyAlignment="1">
      <alignment horizontal="left" vertical="center" indent="2"/>
    </xf>
    <xf numFmtId="0" fontId="2" fillId="0" borderId="0" xfId="0" applyFont="1" applyBorder="1">
      <alignment vertical="center"/>
    </xf>
    <xf numFmtId="0" fontId="0" fillId="0" borderId="0" xfId="0" quotePrefix="1" applyBorder="1">
      <alignment vertical="center"/>
    </xf>
    <xf numFmtId="0" fontId="4" fillId="0" borderId="0" xfId="0" applyFont="1" applyBorder="1">
      <alignment vertical="center"/>
    </xf>
    <xf numFmtId="0" fontId="12" fillId="0" borderId="0" xfId="0" applyFont="1" applyBorder="1">
      <alignment vertical="center"/>
    </xf>
    <xf numFmtId="0" fontId="2" fillId="3" borderId="0" xfId="0" applyFont="1" applyFill="1" applyBorder="1">
      <alignment vertical="center"/>
    </xf>
    <xf numFmtId="0" fontId="0" fillId="3" borderId="0" xfId="0" applyFill="1" applyBorder="1">
      <alignment vertical="center"/>
    </xf>
    <xf numFmtId="0" fontId="4" fillId="3" borderId="0" xfId="0" applyFont="1" applyFill="1" applyBorder="1">
      <alignment vertical="center"/>
    </xf>
    <xf numFmtId="0" fontId="0" fillId="0" borderId="0" xfId="0" applyAlignment="1">
      <alignment horizontal="center" vertical="center"/>
    </xf>
    <xf numFmtId="0" fontId="21" fillId="0" borderId="0" xfId="0" applyFont="1">
      <alignment vertical="center"/>
    </xf>
    <xf numFmtId="0" fontId="0" fillId="0" borderId="13" xfId="0" applyBorder="1">
      <alignment vertical="center"/>
    </xf>
    <xf numFmtId="0" fontId="22" fillId="0" borderId="9" xfId="0" applyFont="1" applyBorder="1">
      <alignment vertical="center"/>
    </xf>
    <xf numFmtId="0" fontId="2" fillId="0" borderId="9" xfId="0" applyFont="1" applyBorder="1" applyAlignment="1">
      <alignment horizontal="center" vertical="center"/>
    </xf>
    <xf numFmtId="0" fontId="0" fillId="0" borderId="16" xfId="0" applyBorder="1">
      <alignment vertical="center"/>
    </xf>
    <xf numFmtId="0" fontId="2" fillId="0" borderId="17" xfId="0" applyFont="1" applyBorder="1" applyAlignment="1">
      <alignment horizontal="center" vertical="center"/>
    </xf>
    <xf numFmtId="0" fontId="2" fillId="0" borderId="18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0" borderId="14" xfId="0" applyFont="1" applyBorder="1" applyAlignment="1">
      <alignment horizontal="right" vertical="center"/>
    </xf>
    <xf numFmtId="9" fontId="0" fillId="11" borderId="7" xfId="2" applyFont="1" applyFill="1" applyBorder="1">
      <alignment vertical="center"/>
    </xf>
    <xf numFmtId="9" fontId="0" fillId="11" borderId="0" xfId="2" applyFont="1" applyFill="1">
      <alignment vertical="center"/>
    </xf>
    <xf numFmtId="9" fontId="0" fillId="11" borderId="8" xfId="2" applyFont="1" applyFill="1" applyBorder="1">
      <alignment vertical="center"/>
    </xf>
    <xf numFmtId="9" fontId="0" fillId="0" borderId="7" xfId="2" applyFont="1" applyFill="1" applyBorder="1">
      <alignment vertical="center"/>
    </xf>
    <xf numFmtId="9" fontId="0" fillId="0" borderId="0" xfId="2" applyFont="1" applyFill="1">
      <alignment vertical="center"/>
    </xf>
    <xf numFmtId="9" fontId="0" fillId="0" borderId="8" xfId="2" applyFont="1" applyFill="1" applyBorder="1">
      <alignment vertical="center"/>
    </xf>
    <xf numFmtId="9" fontId="0" fillId="0" borderId="7" xfId="2" applyFont="1" applyBorder="1">
      <alignment vertical="center"/>
    </xf>
    <xf numFmtId="9" fontId="0" fillId="0" borderId="8" xfId="2" applyFont="1" applyBorder="1">
      <alignment vertical="center"/>
    </xf>
    <xf numFmtId="0" fontId="0" fillId="0" borderId="14" xfId="0" applyBorder="1">
      <alignment vertical="center"/>
    </xf>
    <xf numFmtId="0" fontId="0" fillId="11" borderId="7" xfId="0" applyFill="1" applyBorder="1">
      <alignment vertical="center"/>
    </xf>
    <xf numFmtId="0" fontId="0" fillId="11" borderId="0" xfId="0" applyFill="1">
      <alignment vertical="center"/>
    </xf>
    <xf numFmtId="0" fontId="0" fillId="11" borderId="8" xfId="0" applyFill="1" applyBorder="1">
      <alignment vertical="center"/>
    </xf>
    <xf numFmtId="9" fontId="0" fillId="11" borderId="0" xfId="0" applyNumberFormat="1" applyFill="1">
      <alignment vertical="center"/>
    </xf>
    <xf numFmtId="0" fontId="2" fillId="12" borderId="14" xfId="0" applyFont="1" applyFill="1" applyBorder="1" applyAlignment="1">
      <alignment horizontal="right" vertical="center"/>
    </xf>
    <xf numFmtId="9" fontId="0" fillId="11" borderId="14" xfId="0" applyNumberFormat="1" applyFill="1" applyBorder="1">
      <alignment vertical="center"/>
    </xf>
    <xf numFmtId="9" fontId="0" fillId="0" borderId="0" xfId="2" applyFont="1" applyFill="1" applyBorder="1">
      <alignment vertical="center"/>
    </xf>
    <xf numFmtId="9" fontId="0" fillId="0" borderId="14" xfId="0" applyNumberFormat="1" applyBorder="1">
      <alignment vertical="center"/>
    </xf>
    <xf numFmtId="9" fontId="0" fillId="11" borderId="0" xfId="2" applyFont="1" applyFill="1" applyBorder="1">
      <alignment vertical="center"/>
    </xf>
    <xf numFmtId="9" fontId="0" fillId="0" borderId="0" xfId="2" applyFont="1" applyBorder="1">
      <alignment vertical="center"/>
    </xf>
    <xf numFmtId="0" fontId="2" fillId="0" borderId="15" xfId="0" applyFont="1" applyBorder="1" applyAlignment="1">
      <alignment horizontal="right" vertical="center"/>
    </xf>
    <xf numFmtId="0" fontId="0" fillId="11" borderId="4" xfId="0" applyFill="1" applyBorder="1">
      <alignment vertical="center"/>
    </xf>
    <xf numFmtId="0" fontId="0" fillId="11" borderId="6" xfId="0" applyFill="1" applyBorder="1">
      <alignment vertical="center"/>
    </xf>
    <xf numFmtId="0" fontId="0" fillId="11" borderId="5" xfId="0" applyFill="1" applyBorder="1">
      <alignment vertical="center"/>
    </xf>
    <xf numFmtId="9" fontId="0" fillId="11" borderId="15" xfId="0" applyNumberFormat="1" applyFill="1" applyBorder="1">
      <alignment vertical="center"/>
    </xf>
    <xf numFmtId="9" fontId="0" fillId="0" borderId="6" xfId="2" applyFont="1" applyBorder="1">
      <alignment vertical="center"/>
    </xf>
    <xf numFmtId="9" fontId="0" fillId="0" borderId="5" xfId="2" applyFont="1" applyBorder="1">
      <alignment vertical="center"/>
    </xf>
    <xf numFmtId="9" fontId="0" fillId="11" borderId="6" xfId="2" applyFont="1" applyFill="1" applyBorder="1">
      <alignment vertical="center"/>
    </xf>
    <xf numFmtId="9" fontId="0" fillId="11" borderId="5" xfId="2" applyFont="1" applyFill="1" applyBorder="1">
      <alignment vertical="center"/>
    </xf>
    <xf numFmtId="0" fontId="0" fillId="0" borderId="15" xfId="0" applyBorder="1">
      <alignment vertical="center"/>
    </xf>
    <xf numFmtId="0" fontId="0" fillId="0" borderId="5" xfId="0" applyBorder="1" applyAlignment="1">
      <alignment horizontal="center" vertical="center"/>
    </xf>
    <xf numFmtId="9" fontId="4" fillId="0" borderId="0" xfId="2" applyFont="1">
      <alignment vertical="center"/>
    </xf>
    <xf numFmtId="1" fontId="4" fillId="0" borderId="0" xfId="0" applyNumberFormat="1" applyFont="1">
      <alignment vertical="center"/>
    </xf>
    <xf numFmtId="1" fontId="0" fillId="0" borderId="0" xfId="0" applyNumberFormat="1">
      <alignment vertical="center"/>
    </xf>
    <xf numFmtId="0" fontId="20" fillId="0" borderId="0" xfId="0" quotePrefix="1" applyFont="1">
      <alignment vertical="center"/>
    </xf>
    <xf numFmtId="0" fontId="23" fillId="0" borderId="0" xfId="0" quotePrefix="1" applyFont="1">
      <alignment vertical="center"/>
    </xf>
    <xf numFmtId="0" fontId="24" fillId="0" borderId="0" xfId="0" quotePrefix="1" applyFont="1">
      <alignment vertical="center"/>
    </xf>
    <xf numFmtId="0" fontId="4" fillId="0" borderId="7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7" xfId="0" applyFont="1" applyBorder="1" applyAlignment="1">
      <alignment horizontal="right" vertical="center"/>
    </xf>
    <xf numFmtId="0" fontId="20" fillId="0" borderId="0" xfId="0" applyFont="1" applyAlignment="1">
      <alignment horizontal="center" vertical="center"/>
    </xf>
    <xf numFmtId="0" fontId="4" fillId="0" borderId="4" xfId="0" applyFont="1" applyBorder="1" applyAlignment="1">
      <alignment horizontal="right" vertical="center"/>
    </xf>
    <xf numFmtId="9" fontId="25" fillId="0" borderId="6" xfId="0" applyNumberFormat="1" applyFont="1" applyBorder="1" applyAlignment="1">
      <alignment horizontal="center" vertical="center"/>
    </xf>
    <xf numFmtId="0" fontId="25" fillId="0" borderId="6" xfId="0" quotePrefix="1" applyFont="1" applyBorder="1" applyAlignment="1">
      <alignment horizontal="center" vertical="center"/>
    </xf>
    <xf numFmtId="0" fontId="0" fillId="0" borderId="6" xfId="0" quotePrefix="1" applyBorder="1" applyAlignment="1">
      <alignment horizontal="center" vertical="center"/>
    </xf>
    <xf numFmtId="0" fontId="4" fillId="0" borderId="0" xfId="0" applyFont="1" applyAlignment="1">
      <alignment horizontal="right" vertical="center"/>
    </xf>
    <xf numFmtId="9" fontId="0" fillId="0" borderId="0" xfId="0" applyNumberFormat="1" applyAlignment="1">
      <alignment horizontal="center" vertical="center"/>
    </xf>
    <xf numFmtId="0" fontId="0" fillId="0" borderId="0" xfId="0" quotePrefix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2" fillId="0" borderId="0" xfId="0" applyFont="1" applyFill="1">
      <alignment vertical="center"/>
    </xf>
    <xf numFmtId="0" fontId="0" fillId="0" borderId="0" xfId="0" applyFill="1">
      <alignment vertical="center"/>
    </xf>
    <xf numFmtId="0" fontId="2" fillId="0" borderId="11" xfId="0" applyFont="1" applyBorder="1">
      <alignment vertical="center"/>
    </xf>
    <xf numFmtId="0" fontId="2" fillId="0" borderId="12" xfId="0" applyFont="1" applyBorder="1">
      <alignment vertical="center"/>
    </xf>
    <xf numFmtId="0" fontId="0" fillId="0" borderId="7" xfId="0" applyBorder="1" applyAlignment="1">
      <alignment horizontal="right" vertical="center"/>
    </xf>
    <xf numFmtId="0" fontId="0" fillId="0" borderId="17" xfId="0" applyBorder="1" applyAlignment="1">
      <alignment horizontal="right" vertical="center"/>
    </xf>
    <xf numFmtId="0" fontId="0" fillId="0" borderId="18" xfId="0" applyBorder="1">
      <alignment vertical="center"/>
    </xf>
    <xf numFmtId="0" fontId="0" fillId="0" borderId="19" xfId="0" applyBorder="1">
      <alignment vertical="center"/>
    </xf>
    <xf numFmtId="0" fontId="0" fillId="0" borderId="4" xfId="0" applyBorder="1" applyAlignment="1">
      <alignment horizontal="right" vertical="center"/>
    </xf>
    <xf numFmtId="0" fontId="0" fillId="0" borderId="0" xfId="0" applyAlignment="1">
      <alignment horizontal="right" vertical="center"/>
    </xf>
    <xf numFmtId="0" fontId="2" fillId="0" borderId="0" xfId="0" applyFont="1" applyAlignment="1">
      <alignment horizontal="right" vertical="center"/>
    </xf>
    <xf numFmtId="0" fontId="26" fillId="0" borderId="0" xfId="0" applyFont="1">
      <alignment vertical="center"/>
    </xf>
    <xf numFmtId="0" fontId="27" fillId="0" borderId="0" xfId="0" applyFont="1">
      <alignment vertical="center"/>
    </xf>
    <xf numFmtId="0" fontId="29" fillId="0" borderId="0" xfId="0" applyFont="1">
      <alignment vertical="center"/>
    </xf>
    <xf numFmtId="0" fontId="30" fillId="2" borderId="0" xfId="0" applyFont="1" applyFill="1">
      <alignment vertical="center"/>
    </xf>
    <xf numFmtId="0" fontId="31" fillId="2" borderId="0" xfId="0" applyFont="1" applyFill="1">
      <alignment vertical="center"/>
    </xf>
    <xf numFmtId="0" fontId="8" fillId="2" borderId="0" xfId="0" applyFont="1" applyFill="1">
      <alignment vertical="center"/>
    </xf>
    <xf numFmtId="0" fontId="23" fillId="2" borderId="0" xfId="0" applyFont="1" applyFill="1">
      <alignment vertical="center"/>
    </xf>
    <xf numFmtId="0" fontId="23" fillId="0" borderId="0" xfId="0" applyFont="1">
      <alignment vertical="center"/>
    </xf>
    <xf numFmtId="0" fontId="8" fillId="0" borderId="0" xfId="0" applyFont="1">
      <alignment vertical="center"/>
    </xf>
    <xf numFmtId="0" fontId="32" fillId="13" borderId="5" xfId="0" applyFont="1" applyFill="1" applyBorder="1" applyAlignment="1">
      <alignment horizontal="left" vertical="center"/>
    </xf>
    <xf numFmtId="180" fontId="32" fillId="13" borderId="6" xfId="0" applyNumberFormat="1" applyFont="1" applyFill="1" applyBorder="1" applyAlignment="1">
      <alignment horizontal="right" vertical="center"/>
    </xf>
    <xf numFmtId="180" fontId="32" fillId="13" borderId="20" xfId="0" applyNumberFormat="1" applyFont="1" applyFill="1" applyBorder="1" applyAlignment="1">
      <alignment horizontal="right" vertical="center"/>
    </xf>
    <xf numFmtId="0" fontId="33" fillId="14" borderId="8" xfId="0" applyFont="1" applyFill="1" applyBorder="1" applyAlignment="1">
      <alignment horizontal="left" vertical="center"/>
    </xf>
    <xf numFmtId="3" fontId="33" fillId="14" borderId="0" xfId="0" applyNumberFormat="1" applyFont="1" applyFill="1" applyAlignment="1">
      <alignment horizontal="right" vertical="center"/>
    </xf>
    <xf numFmtId="3" fontId="33" fillId="14" borderId="21" xfId="0" applyNumberFormat="1" applyFont="1" applyFill="1" applyBorder="1" applyAlignment="1">
      <alignment horizontal="right" vertical="center"/>
    </xf>
    <xf numFmtId="0" fontId="34" fillId="0" borderId="8" xfId="0" applyFont="1" applyBorder="1" applyAlignment="1">
      <alignment horizontal="right" vertical="center"/>
    </xf>
    <xf numFmtId="10" fontId="35" fillId="0" borderId="0" xfId="0" applyNumberFormat="1" applyFont="1" applyAlignment="1">
      <alignment horizontal="right" vertical="center"/>
    </xf>
    <xf numFmtId="10" fontId="35" fillId="0" borderId="21" xfId="0" applyNumberFormat="1" applyFont="1" applyBorder="1" applyAlignment="1">
      <alignment horizontal="right" vertical="center"/>
    </xf>
    <xf numFmtId="0" fontId="36" fillId="0" borderId="8" xfId="0" applyFont="1" applyBorder="1" applyAlignment="1">
      <alignment horizontal="right" vertical="center"/>
    </xf>
    <xf numFmtId="3" fontId="36" fillId="0" borderId="0" xfId="0" applyNumberFormat="1" applyFont="1" applyAlignment="1">
      <alignment horizontal="right" vertical="center"/>
    </xf>
    <xf numFmtId="3" fontId="36" fillId="0" borderId="21" xfId="0" applyNumberFormat="1" applyFont="1" applyBorder="1" applyAlignment="1">
      <alignment horizontal="right" vertical="center"/>
    </xf>
    <xf numFmtId="0" fontId="33" fillId="0" borderId="8" xfId="0" applyFont="1" applyBorder="1" applyAlignment="1">
      <alignment horizontal="right" vertical="center"/>
    </xf>
    <xf numFmtId="3" fontId="33" fillId="0" borderId="0" xfId="0" applyNumberFormat="1" applyFont="1" applyAlignment="1">
      <alignment horizontal="right" vertical="center"/>
    </xf>
    <xf numFmtId="3" fontId="33" fillId="0" borderId="21" xfId="0" applyNumberFormat="1" applyFont="1" applyBorder="1" applyAlignment="1">
      <alignment horizontal="right" vertical="center"/>
    </xf>
    <xf numFmtId="9" fontId="34" fillId="0" borderId="0" xfId="2" applyFont="1" applyBorder="1" applyAlignment="1">
      <alignment horizontal="right" vertical="center"/>
    </xf>
    <xf numFmtId="9" fontId="34" fillId="0" borderId="21" xfId="2" applyFont="1" applyBorder="1" applyAlignment="1">
      <alignment horizontal="right" vertical="center"/>
    </xf>
    <xf numFmtId="9" fontId="37" fillId="0" borderId="0" xfId="2" applyFont="1">
      <alignment vertical="center"/>
    </xf>
    <xf numFmtId="0" fontId="33" fillId="0" borderId="8" xfId="0" applyFont="1" applyBorder="1" applyAlignment="1">
      <alignment horizontal="left" vertical="center"/>
    </xf>
    <xf numFmtId="0" fontId="37" fillId="0" borderId="5" xfId="0" applyFont="1" applyBorder="1" applyAlignment="1">
      <alignment horizontal="right" vertical="center"/>
    </xf>
    <xf numFmtId="9" fontId="34" fillId="0" borderId="6" xfId="0" applyNumberFormat="1" applyFont="1" applyBorder="1" applyAlignment="1">
      <alignment horizontal="right" vertical="center"/>
    </xf>
    <xf numFmtId="9" fontId="34" fillId="0" borderId="22" xfId="0" applyNumberFormat="1" applyFont="1" applyBorder="1" applyAlignment="1">
      <alignment horizontal="right" vertical="center"/>
    </xf>
    <xf numFmtId="0" fontId="37" fillId="0" borderId="8" xfId="0" applyFont="1" applyBorder="1" applyAlignment="1">
      <alignment horizontal="right" vertical="center"/>
    </xf>
    <xf numFmtId="9" fontId="34" fillId="0" borderId="0" xfId="0" applyNumberFormat="1" applyFont="1" applyAlignment="1">
      <alignment horizontal="right" vertical="center"/>
    </xf>
    <xf numFmtId="9" fontId="34" fillId="0" borderId="21" xfId="0" applyNumberFormat="1" applyFont="1" applyBorder="1" applyAlignment="1">
      <alignment horizontal="right" vertical="center"/>
    </xf>
    <xf numFmtId="9" fontId="8" fillId="0" borderId="0" xfId="2" applyFont="1">
      <alignment vertical="center"/>
    </xf>
    <xf numFmtId="0" fontId="8" fillId="0" borderId="6" xfId="0" applyFont="1" applyBorder="1">
      <alignment vertical="center"/>
    </xf>
    <xf numFmtId="9" fontId="37" fillId="0" borderId="6" xfId="2" applyFont="1" applyBorder="1">
      <alignment vertical="center"/>
    </xf>
    <xf numFmtId="3" fontId="33" fillId="0" borderId="23" xfId="0" applyNumberFormat="1" applyFont="1" applyBorder="1" applyAlignment="1">
      <alignment horizontal="right" vertical="center"/>
    </xf>
    <xf numFmtId="3" fontId="33" fillId="0" borderId="24" xfId="0" applyNumberFormat="1" applyFont="1" applyBorder="1" applyAlignment="1">
      <alignment horizontal="right" vertical="center"/>
    </xf>
    <xf numFmtId="10" fontId="34" fillId="0" borderId="0" xfId="0" applyNumberFormat="1" applyFont="1" applyAlignment="1">
      <alignment horizontal="right" vertical="center"/>
    </xf>
    <xf numFmtId="10" fontId="34" fillId="0" borderId="21" xfId="0" applyNumberFormat="1" applyFont="1" applyBorder="1" applyAlignment="1">
      <alignment horizontal="right" vertical="center"/>
    </xf>
    <xf numFmtId="0" fontId="33" fillId="0" borderId="25" xfId="0" applyFont="1" applyBorder="1" applyAlignment="1">
      <alignment horizontal="right" vertical="center"/>
    </xf>
    <xf numFmtId="3" fontId="33" fillId="0" borderId="26" xfId="0" applyNumberFormat="1" applyFont="1" applyBorder="1" applyAlignment="1">
      <alignment horizontal="right" vertical="center"/>
    </xf>
    <xf numFmtId="3" fontId="33" fillId="0" borderId="27" xfId="0" applyNumberFormat="1" applyFont="1" applyBorder="1" applyAlignment="1">
      <alignment horizontal="right" vertical="center"/>
    </xf>
    <xf numFmtId="0" fontId="33" fillId="14" borderId="8" xfId="0" applyFont="1" applyFill="1" applyBorder="1" applyAlignment="1">
      <alignment horizontal="right" vertical="center"/>
    </xf>
    <xf numFmtId="181" fontId="32" fillId="13" borderId="28" xfId="0" applyNumberFormat="1" applyFont="1" applyFill="1" applyBorder="1" applyAlignment="1">
      <alignment horizontal="right" vertical="center"/>
    </xf>
    <xf numFmtId="3" fontId="33" fillId="14" borderId="24" xfId="0" applyNumberFormat="1" applyFont="1" applyFill="1" applyBorder="1" applyAlignment="1">
      <alignment horizontal="right" vertical="center"/>
    </xf>
    <xf numFmtId="0" fontId="34" fillId="0" borderId="0" xfId="0" applyFont="1" applyAlignment="1">
      <alignment horizontal="right" vertical="center"/>
    </xf>
    <xf numFmtId="0" fontId="33" fillId="0" borderId="0" xfId="0" applyFont="1" applyAlignment="1">
      <alignment horizontal="left" vertical="center"/>
    </xf>
    <xf numFmtId="0" fontId="35" fillId="0" borderId="0" xfId="0" applyFont="1" applyAlignment="1">
      <alignment horizontal="left" vertical="center"/>
    </xf>
    <xf numFmtId="0" fontId="32" fillId="13" borderId="8" xfId="0" applyFont="1" applyFill="1" applyBorder="1" applyAlignment="1">
      <alignment horizontal="left" vertical="center"/>
    </xf>
    <xf numFmtId="41" fontId="2" fillId="16" borderId="6" xfId="3" applyFont="1" applyFill="1" applyBorder="1" applyAlignment="1">
      <alignment vertical="center"/>
    </xf>
    <xf numFmtId="0" fontId="2" fillId="16" borderId="6" xfId="0" applyFont="1" applyFill="1" applyBorder="1">
      <alignment vertical="center"/>
    </xf>
    <xf numFmtId="0" fontId="2" fillId="0" borderId="8" xfId="0" applyFont="1" applyBorder="1" applyAlignment="1">
      <alignment horizontal="right" vertical="center"/>
    </xf>
    <xf numFmtId="41" fontId="2" fillId="0" borderId="0" xfId="3" applyFont="1" applyBorder="1" applyAlignment="1">
      <alignment vertical="center"/>
    </xf>
    <xf numFmtId="41" fontId="2" fillId="0" borderId="0" xfId="3" applyFont="1" applyBorder="1">
      <alignment vertical="center"/>
    </xf>
    <xf numFmtId="0" fontId="39" fillId="0" borderId="8" xfId="0" applyFont="1" applyBorder="1" applyAlignment="1">
      <alignment horizontal="right" vertical="center"/>
    </xf>
    <xf numFmtId="9" fontId="39" fillId="0" borderId="0" xfId="2" applyFont="1" applyBorder="1" applyAlignment="1">
      <alignment vertical="center"/>
    </xf>
    <xf numFmtId="41" fontId="2" fillId="0" borderId="0" xfId="3" applyFont="1" applyBorder="1" applyAlignment="1">
      <alignment horizontal="right" vertical="center"/>
    </xf>
    <xf numFmtId="41" fontId="33" fillId="0" borderId="0" xfId="0" applyNumberFormat="1" applyFont="1" applyAlignment="1">
      <alignment horizontal="right" vertical="center"/>
    </xf>
    <xf numFmtId="41" fontId="33" fillId="0" borderId="0" xfId="3" applyFont="1" applyBorder="1" applyAlignment="1">
      <alignment horizontal="right" vertical="center"/>
    </xf>
    <xf numFmtId="0" fontId="39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9" fontId="33" fillId="0" borderId="0" xfId="0" applyNumberFormat="1" applyFont="1" applyAlignment="1">
      <alignment horizontal="left" vertical="center"/>
    </xf>
    <xf numFmtId="180" fontId="32" fillId="13" borderId="28" xfId="0" applyNumberFormat="1" applyFont="1" applyFill="1" applyBorder="1" applyAlignment="1">
      <alignment horizontal="right" vertical="center"/>
    </xf>
    <xf numFmtId="0" fontId="32" fillId="13" borderId="0" xfId="0" applyFont="1" applyFill="1" applyAlignment="1">
      <alignment horizontal="left" vertical="center"/>
    </xf>
    <xf numFmtId="180" fontId="32" fillId="13" borderId="0" xfId="0" applyNumberFormat="1" applyFont="1" applyFill="1" applyAlignment="1">
      <alignment horizontal="right" vertical="center"/>
    </xf>
    <xf numFmtId="181" fontId="32" fillId="13" borderId="0" xfId="0" applyNumberFormat="1" applyFont="1" applyFill="1" applyAlignment="1">
      <alignment horizontal="right" vertical="center"/>
    </xf>
    <xf numFmtId="0" fontId="2" fillId="0" borderId="0" xfId="0" applyFont="1" applyAlignment="1" applyProtection="1">
      <alignment horizontal="left" vertical="center"/>
      <protection hidden="1"/>
    </xf>
    <xf numFmtId="182" fontId="2" fillId="0" borderId="0" xfId="0" applyNumberFormat="1" applyFont="1" applyAlignment="1" applyProtection="1">
      <alignment horizontal="right" vertical="center"/>
      <protection hidden="1"/>
    </xf>
    <xf numFmtId="182" fontId="2" fillId="0" borderId="0" xfId="3" applyNumberFormat="1" applyFont="1" applyFill="1" applyBorder="1" applyProtection="1">
      <alignment vertical="center"/>
      <protection hidden="1"/>
    </xf>
    <xf numFmtId="182" fontId="2" fillId="0" borderId="0" xfId="0" applyNumberFormat="1" applyFont="1" applyProtection="1">
      <alignment vertical="center"/>
      <protection hidden="1"/>
    </xf>
    <xf numFmtId="182" fontId="4" fillId="0" borderId="0" xfId="3" applyNumberFormat="1" applyFont="1" applyFill="1" applyBorder="1" applyProtection="1">
      <alignment vertical="center"/>
      <protection hidden="1"/>
    </xf>
    <xf numFmtId="0" fontId="4" fillId="0" borderId="0" xfId="0" applyFont="1" applyAlignment="1" applyProtection="1">
      <alignment horizontal="left" vertical="center"/>
      <protection hidden="1"/>
    </xf>
    <xf numFmtId="182" fontId="4" fillId="0" borderId="0" xfId="0" applyNumberFormat="1" applyFont="1" applyAlignment="1" applyProtection="1">
      <alignment horizontal="right" vertical="center"/>
      <protection hidden="1"/>
    </xf>
    <xf numFmtId="182" fontId="4" fillId="0" borderId="0" xfId="0" applyNumberFormat="1" applyFont="1" applyProtection="1">
      <alignment vertical="center"/>
      <protection hidden="1"/>
    </xf>
    <xf numFmtId="182" fontId="4" fillId="0" borderId="0" xfId="0" applyNumberFormat="1" applyFont="1" applyAlignment="1" applyProtection="1">
      <alignment horizontal="left" vertical="center" indent="1"/>
      <protection hidden="1"/>
    </xf>
    <xf numFmtId="0" fontId="4" fillId="0" borderId="0" xfId="0" applyFont="1" applyAlignment="1" applyProtection="1">
      <alignment horizontal="left" vertical="center" indent="1"/>
      <protection hidden="1"/>
    </xf>
    <xf numFmtId="182" fontId="4" fillId="0" borderId="0" xfId="0" applyNumberFormat="1" applyFont="1" applyAlignment="1" applyProtection="1">
      <alignment horizontal="left" vertical="center"/>
      <protection hidden="1"/>
    </xf>
    <xf numFmtId="0" fontId="2" fillId="0" borderId="0" xfId="0" applyFont="1" applyAlignment="1" applyProtection="1">
      <alignment horizontal="left" vertical="center" indent="1"/>
      <protection hidden="1"/>
    </xf>
    <xf numFmtId="182" fontId="4" fillId="0" borderId="0" xfId="0" applyNumberFormat="1" applyFont="1">
      <alignment vertical="center"/>
    </xf>
    <xf numFmtId="182" fontId="4" fillId="0" borderId="0" xfId="3" applyNumberFormat="1" applyFont="1" applyFill="1" applyBorder="1" applyAlignment="1" applyProtection="1">
      <alignment horizontal="right" vertical="center"/>
      <protection hidden="1"/>
    </xf>
    <xf numFmtId="0" fontId="2" fillId="17" borderId="0" xfId="0" applyFont="1" applyFill="1" applyAlignment="1" applyProtection="1">
      <alignment horizontal="left" vertical="center"/>
      <protection hidden="1"/>
    </xf>
    <xf numFmtId="182" fontId="2" fillId="17" borderId="0" xfId="0" applyNumberFormat="1" applyFont="1" applyFill="1" applyAlignment="1" applyProtection="1">
      <alignment horizontal="right" vertical="center"/>
      <protection hidden="1"/>
    </xf>
    <xf numFmtId="182" fontId="2" fillId="17" borderId="0" xfId="3" applyNumberFormat="1" applyFont="1" applyFill="1" applyBorder="1" applyProtection="1">
      <alignment vertical="center"/>
      <protection hidden="1"/>
    </xf>
    <xf numFmtId="9" fontId="35" fillId="0" borderId="0" xfId="0" applyNumberFormat="1" applyFont="1" applyAlignment="1">
      <alignment horizontal="right" vertical="center"/>
    </xf>
    <xf numFmtId="0" fontId="36" fillId="0" borderId="0" xfId="0" applyFont="1" applyAlignment="1">
      <alignment horizontal="right" vertical="center"/>
    </xf>
    <xf numFmtId="0" fontId="35" fillId="0" borderId="0" xfId="0" applyFont="1" applyAlignment="1">
      <alignment horizontal="right" vertical="center"/>
    </xf>
    <xf numFmtId="9" fontId="35" fillId="0" borderId="0" xfId="0" applyNumberFormat="1" applyFont="1" applyAlignment="1">
      <alignment horizontal="left" vertical="center"/>
    </xf>
    <xf numFmtId="0" fontId="2" fillId="18" borderId="0" xfId="0" applyFont="1" applyFill="1" applyAlignment="1" applyProtection="1">
      <alignment horizontal="left" vertical="center"/>
      <protection hidden="1"/>
    </xf>
    <xf numFmtId="182" fontId="2" fillId="18" borderId="0" xfId="0" applyNumberFormat="1" applyFont="1" applyFill="1" applyAlignment="1" applyProtection="1">
      <alignment horizontal="right" vertical="center"/>
      <protection hidden="1"/>
    </xf>
    <xf numFmtId="182" fontId="2" fillId="18" borderId="0" xfId="3" applyNumberFormat="1" applyFont="1" applyFill="1" applyBorder="1" applyProtection="1">
      <alignment vertical="center"/>
      <protection hidden="1"/>
    </xf>
    <xf numFmtId="9" fontId="40" fillId="0" borderId="0" xfId="0" applyNumberFormat="1" applyFont="1" applyAlignment="1">
      <alignment horizontal="right" vertical="center"/>
    </xf>
    <xf numFmtId="0" fontId="2" fillId="8" borderId="0" xfId="0" applyFont="1" applyFill="1" applyProtection="1">
      <alignment vertical="center"/>
      <protection hidden="1"/>
    </xf>
    <xf numFmtId="182" fontId="2" fillId="8" borderId="0" xfId="0" applyNumberFormat="1" applyFont="1" applyFill="1" applyAlignment="1" applyProtection="1">
      <alignment horizontal="right" vertical="center"/>
      <protection hidden="1"/>
    </xf>
    <xf numFmtId="182" fontId="2" fillId="8" borderId="0" xfId="3" applyNumberFormat="1" applyFont="1" applyFill="1" applyBorder="1" applyProtection="1">
      <alignment vertical="center"/>
      <protection hidden="1"/>
    </xf>
    <xf numFmtId="0" fontId="5" fillId="0" borderId="0" xfId="1" applyFont="1">
      <alignment vertical="center"/>
    </xf>
    <xf numFmtId="0" fontId="8" fillId="12" borderId="0" xfId="0" applyFont="1" applyFill="1">
      <alignment vertical="center"/>
    </xf>
    <xf numFmtId="0" fontId="8" fillId="0" borderId="29" xfId="0" applyFont="1" applyBorder="1">
      <alignment vertical="center"/>
    </xf>
    <xf numFmtId="0" fontId="23" fillId="0" borderId="30" xfId="0" applyFont="1" applyBorder="1">
      <alignment vertical="center"/>
    </xf>
    <xf numFmtId="0" fontId="8" fillId="0" borderId="31" xfId="0" applyFont="1" applyBorder="1">
      <alignment vertical="center"/>
    </xf>
    <xf numFmtId="0" fontId="8" fillId="12" borderId="32" xfId="0" applyFont="1" applyFill="1" applyBorder="1">
      <alignment vertical="center"/>
    </xf>
    <xf numFmtId="0" fontId="8" fillId="12" borderId="18" xfId="0" applyFont="1" applyFill="1" applyBorder="1">
      <alignment vertical="center"/>
    </xf>
    <xf numFmtId="0" fontId="8" fillId="12" borderId="33" xfId="0" applyFont="1" applyFill="1" applyBorder="1">
      <alignment vertical="center"/>
    </xf>
    <xf numFmtId="0" fontId="23" fillId="0" borderId="8" xfId="0" applyFont="1" applyBorder="1">
      <alignment vertical="center"/>
    </xf>
    <xf numFmtId="0" fontId="23" fillId="0" borderId="34" xfId="0" applyFont="1" applyBorder="1">
      <alignment vertical="center"/>
    </xf>
    <xf numFmtId="0" fontId="23" fillId="0" borderId="35" xfId="0" applyFont="1" applyBorder="1">
      <alignment vertical="center"/>
    </xf>
    <xf numFmtId="0" fontId="8" fillId="12" borderId="34" xfId="0" applyFont="1" applyFill="1" applyBorder="1">
      <alignment vertical="center"/>
    </xf>
    <xf numFmtId="0" fontId="8" fillId="12" borderId="35" xfId="0" applyFont="1" applyFill="1" applyBorder="1">
      <alignment vertical="center"/>
    </xf>
    <xf numFmtId="0" fontId="43" fillId="0" borderId="8" xfId="0" applyFont="1" applyBorder="1">
      <alignment vertical="center"/>
    </xf>
    <xf numFmtId="0" fontId="23" fillId="12" borderId="34" xfId="0" applyFont="1" applyFill="1" applyBorder="1">
      <alignment vertical="center"/>
    </xf>
    <xf numFmtId="0" fontId="23" fillId="12" borderId="0" xfId="0" applyFont="1" applyFill="1">
      <alignment vertical="center"/>
    </xf>
    <xf numFmtId="0" fontId="23" fillId="12" borderId="35" xfId="0" applyFont="1" applyFill="1" applyBorder="1">
      <alignment vertical="center"/>
    </xf>
    <xf numFmtId="10" fontId="23" fillId="0" borderId="0" xfId="0" applyNumberFormat="1" applyFont="1">
      <alignment vertical="center"/>
    </xf>
    <xf numFmtId="10" fontId="23" fillId="0" borderId="34" xfId="0" applyNumberFormat="1" applyFont="1" applyBorder="1">
      <alignment vertical="center"/>
    </xf>
    <xf numFmtId="10" fontId="23" fillId="0" borderId="35" xfId="0" applyNumberFormat="1" applyFont="1" applyBorder="1">
      <alignment vertical="center"/>
    </xf>
    <xf numFmtId="9" fontId="23" fillId="0" borderId="34" xfId="0" applyNumberFormat="1" applyFont="1" applyBorder="1">
      <alignment vertical="center"/>
    </xf>
    <xf numFmtId="0" fontId="23" fillId="12" borderId="36" xfId="0" applyFont="1" applyFill="1" applyBorder="1">
      <alignment vertical="center"/>
    </xf>
    <xf numFmtId="0" fontId="23" fillId="12" borderId="29" xfId="0" applyFont="1" applyFill="1" applyBorder="1">
      <alignment vertical="center"/>
    </xf>
    <xf numFmtId="0" fontId="23" fillId="12" borderId="37" xfId="0" applyFont="1" applyFill="1" applyBorder="1">
      <alignment vertical="center"/>
    </xf>
    <xf numFmtId="0" fontId="23" fillId="0" borderId="31" xfId="0" applyFont="1" applyBorder="1">
      <alignment vertical="center"/>
    </xf>
    <xf numFmtId="180" fontId="33" fillId="0" borderId="28" xfId="0" applyNumberFormat="1" applyFont="1" applyBorder="1" applyAlignment="1">
      <alignment horizontal="right" vertical="center"/>
    </xf>
    <xf numFmtId="180" fontId="33" fillId="0" borderId="0" xfId="0" applyNumberFormat="1" applyFont="1" applyAlignment="1">
      <alignment horizontal="right" vertical="center"/>
    </xf>
    <xf numFmtId="180" fontId="44" fillId="0" borderId="0" xfId="0" applyNumberFormat="1" applyFont="1" applyAlignment="1">
      <alignment horizontal="right" vertical="center"/>
    </xf>
    <xf numFmtId="180" fontId="35" fillId="0" borderId="0" xfId="0" applyNumberFormat="1" applyFont="1" applyAlignment="1">
      <alignment horizontal="left" vertical="center"/>
    </xf>
    <xf numFmtId="0" fontId="0" fillId="0" borderId="0" xfId="0" applyFont="1">
      <alignment vertical="center"/>
    </xf>
    <xf numFmtId="0" fontId="35" fillId="0" borderId="0" xfId="0" quotePrefix="1" applyFont="1" applyAlignment="1">
      <alignment horizontal="left" vertical="center"/>
    </xf>
    <xf numFmtId="0" fontId="33" fillId="0" borderId="23" xfId="0" applyFont="1" applyBorder="1" applyAlignment="1">
      <alignment horizontal="left" vertical="center"/>
    </xf>
    <xf numFmtId="3" fontId="35" fillId="0" borderId="21" xfId="0" applyNumberFormat="1" applyFont="1" applyBorder="1" applyAlignment="1">
      <alignment horizontal="right" vertical="center"/>
    </xf>
    <xf numFmtId="0" fontId="35" fillId="0" borderId="0" xfId="0" applyFont="1" applyAlignment="1">
      <alignment horizontal="left" vertical="center" indent="1"/>
    </xf>
    <xf numFmtId="0" fontId="23" fillId="3" borderId="0" xfId="0" applyFont="1" applyFill="1">
      <alignment vertical="center"/>
    </xf>
    <xf numFmtId="0" fontId="33" fillId="0" borderId="0" xfId="0" applyFont="1" applyBorder="1" applyAlignment="1">
      <alignment horizontal="left" vertical="center"/>
    </xf>
    <xf numFmtId="3" fontId="33" fillId="0" borderId="0" xfId="0" applyNumberFormat="1" applyFont="1" applyBorder="1" applyAlignment="1">
      <alignment horizontal="right" vertical="center"/>
    </xf>
    <xf numFmtId="0" fontId="35" fillId="0" borderId="0" xfId="0" applyFont="1" applyBorder="1" applyAlignment="1">
      <alignment horizontal="left" vertical="center"/>
    </xf>
    <xf numFmtId="10" fontId="35" fillId="0" borderId="0" xfId="0" applyNumberFormat="1" applyFont="1" applyBorder="1" applyAlignment="1">
      <alignment horizontal="right" vertical="center"/>
    </xf>
    <xf numFmtId="3" fontId="35" fillId="0" borderId="0" xfId="0" applyNumberFormat="1" applyFont="1" applyBorder="1" applyAlignment="1">
      <alignment horizontal="right" vertical="center"/>
    </xf>
    <xf numFmtId="0" fontId="35" fillId="0" borderId="0" xfId="0" applyFont="1" applyBorder="1" applyAlignment="1">
      <alignment horizontal="left" vertical="center" indent="1"/>
    </xf>
    <xf numFmtId="3" fontId="33" fillId="0" borderId="0" xfId="0" applyNumberFormat="1" applyFont="1" applyBorder="1" applyAlignment="1">
      <alignment horizontal="left" vertical="center"/>
    </xf>
    <xf numFmtId="0" fontId="23" fillId="0" borderId="0" xfId="0" applyFont="1" applyBorder="1" applyAlignment="1"/>
    <xf numFmtId="0" fontId="23" fillId="0" borderId="0" xfId="0" applyFont="1" applyBorder="1" applyAlignment="1">
      <alignment horizontal="right" vertical="center"/>
    </xf>
    <xf numFmtId="2" fontId="35" fillId="0" borderId="0" xfId="0" applyNumberFormat="1" applyFont="1" applyBorder="1" applyAlignment="1">
      <alignment horizontal="right" vertical="center"/>
    </xf>
    <xf numFmtId="0" fontId="23" fillId="0" borderId="0" xfId="0" applyFont="1" applyBorder="1">
      <alignment vertical="center"/>
    </xf>
    <xf numFmtId="0" fontId="38" fillId="15" borderId="5" xfId="0" applyFont="1" applyFill="1" applyBorder="1" applyAlignment="1">
      <alignment horizontal="right" vertical="center"/>
    </xf>
    <xf numFmtId="183" fontId="2" fillId="0" borderId="0" xfId="3" applyNumberFormat="1" applyFont="1" applyBorder="1" applyAlignment="1">
      <alignment vertical="center"/>
    </xf>
    <xf numFmtId="183" fontId="2" fillId="0" borderId="0" xfId="3" applyNumberFormat="1" applyFont="1" applyBorder="1">
      <alignment vertical="center"/>
    </xf>
    <xf numFmtId="0" fontId="34" fillId="0" borderId="0" xfId="0" applyFont="1" applyBorder="1" applyAlignment="1">
      <alignment horizontal="right" vertical="center"/>
    </xf>
    <xf numFmtId="0" fontId="33" fillId="14" borderId="23" xfId="0" applyFont="1" applyFill="1" applyBorder="1" applyAlignment="1">
      <alignment horizontal="left" vertical="center"/>
    </xf>
    <xf numFmtId="0" fontId="36" fillId="0" borderId="0" xfId="0" applyFont="1" applyAlignment="1">
      <alignment horizontal="left" vertical="center"/>
    </xf>
    <xf numFmtId="0" fontId="34" fillId="0" borderId="0" xfId="0" applyFont="1" applyAlignment="1">
      <alignment horizontal="left" vertical="center"/>
    </xf>
    <xf numFmtId="0" fontId="34" fillId="0" borderId="0" xfId="0" applyFont="1" applyAlignment="1">
      <alignment horizontal="left" vertical="center" indent="1"/>
    </xf>
    <xf numFmtId="176" fontId="34" fillId="0" borderId="21" xfId="0" applyNumberFormat="1" applyFont="1" applyBorder="1" applyAlignment="1">
      <alignment horizontal="right" vertical="center"/>
    </xf>
    <xf numFmtId="0" fontId="38" fillId="0" borderId="8" xfId="0" applyFont="1" applyBorder="1" applyAlignment="1">
      <alignment horizontal="right" vertical="center"/>
    </xf>
    <xf numFmtId="3" fontId="47" fillId="0" borderId="0" xfId="0" applyNumberFormat="1" applyFont="1" applyAlignment="1">
      <alignment horizontal="right" vertical="center"/>
    </xf>
    <xf numFmtId="3" fontId="47" fillId="0" borderId="21" xfId="0" applyNumberFormat="1" applyFont="1" applyBorder="1" applyAlignment="1">
      <alignment horizontal="right" vertical="center"/>
    </xf>
    <xf numFmtId="9" fontId="39" fillId="0" borderId="0" xfId="2" applyFont="1">
      <alignment vertical="center"/>
    </xf>
    <xf numFmtId="0" fontId="38" fillId="0" borderId="5" xfId="0" applyFont="1" applyBorder="1" applyAlignment="1">
      <alignment horizontal="right" vertical="center"/>
    </xf>
    <xf numFmtId="3" fontId="47" fillId="0" borderId="6" xfId="0" applyNumberFormat="1" applyFont="1" applyBorder="1" applyAlignment="1">
      <alignment horizontal="right" vertical="center"/>
    </xf>
    <xf numFmtId="3" fontId="47" fillId="0" borderId="22" xfId="0" applyNumberFormat="1" applyFont="1" applyBorder="1" applyAlignment="1">
      <alignment horizontal="right" vertical="center"/>
    </xf>
    <xf numFmtId="0" fontId="0" fillId="8" borderId="0" xfId="0" applyFill="1">
      <alignment vertical="center"/>
    </xf>
    <xf numFmtId="0" fontId="0" fillId="0" borderId="0" xfId="0" applyFill="1" applyBorder="1">
      <alignment vertical="center"/>
    </xf>
    <xf numFmtId="0" fontId="48" fillId="0" borderId="0" xfId="0" applyFont="1" applyAlignment="1">
      <alignment horizontal="left" vertical="center"/>
    </xf>
    <xf numFmtId="0" fontId="49" fillId="0" borderId="0" xfId="0" applyFont="1" applyAlignment="1">
      <alignment horizontal="left" vertical="center" indent="1"/>
    </xf>
    <xf numFmtId="0" fontId="50" fillId="0" borderId="0" xfId="0" applyFont="1">
      <alignment vertical="center"/>
    </xf>
    <xf numFmtId="0" fontId="4" fillId="0" borderId="9" xfId="0" applyFont="1" applyBorder="1">
      <alignment vertical="center"/>
    </xf>
    <xf numFmtId="0" fontId="0" fillId="0" borderId="9" xfId="0" applyBorder="1">
      <alignment vertical="center"/>
    </xf>
    <xf numFmtId="0" fontId="0" fillId="0" borderId="9" xfId="0" applyBorder="1" applyAlignment="1">
      <alignment horizontal="right" vertical="center"/>
    </xf>
    <xf numFmtId="0" fontId="0" fillId="0" borderId="12" xfId="0" applyBorder="1" applyAlignment="1">
      <alignment horizontal="right" vertical="center"/>
    </xf>
    <xf numFmtId="0" fontId="0" fillId="0" borderId="12" xfId="0" applyBorder="1" applyAlignment="1">
      <alignment horizontal="center" vertical="center"/>
    </xf>
    <xf numFmtId="41" fontId="0" fillId="0" borderId="14" xfId="3" applyFont="1" applyBorder="1">
      <alignment vertical="center"/>
    </xf>
    <xf numFmtId="41" fontId="0" fillId="0" borderId="8" xfId="3" applyFont="1" applyBorder="1">
      <alignment vertical="center"/>
    </xf>
    <xf numFmtId="41" fontId="0" fillId="0" borderId="14" xfId="3" applyFont="1" applyFill="1" applyBorder="1">
      <alignment vertical="center"/>
    </xf>
    <xf numFmtId="41" fontId="0" fillId="0" borderId="9" xfId="3" applyFont="1" applyBorder="1">
      <alignment vertical="center"/>
    </xf>
    <xf numFmtId="41" fontId="0" fillId="0" borderId="12" xfId="3" applyFont="1" applyBorder="1">
      <alignment vertical="center"/>
    </xf>
    <xf numFmtId="41" fontId="0" fillId="0" borderId="9" xfId="3" applyFont="1" applyFill="1" applyBorder="1">
      <alignment vertical="center"/>
    </xf>
    <xf numFmtId="9" fontId="0" fillId="0" borderId="9" xfId="0" applyNumberFormat="1" applyBorder="1">
      <alignment vertical="center"/>
    </xf>
    <xf numFmtId="9" fontId="0" fillId="0" borderId="12" xfId="0" applyNumberFormat="1" applyBorder="1">
      <alignment vertical="center"/>
    </xf>
    <xf numFmtId="0" fontId="49" fillId="0" borderId="0" xfId="0" applyFont="1" applyAlignment="1">
      <alignment horizontal="left" vertical="center"/>
    </xf>
    <xf numFmtId="3" fontId="49" fillId="0" borderId="0" xfId="0" applyNumberFormat="1" applyFont="1" applyBorder="1" applyAlignment="1">
      <alignment horizontal="right" vertical="center"/>
    </xf>
    <xf numFmtId="0" fontId="0" fillId="19" borderId="10" xfId="0" applyFill="1" applyBorder="1" applyAlignment="1">
      <alignment horizontal="centerContinuous" vertical="center"/>
    </xf>
    <xf numFmtId="0" fontId="0" fillId="19" borderId="11" xfId="0" applyFill="1" applyBorder="1" applyAlignment="1">
      <alignment horizontal="centerContinuous" vertical="center"/>
    </xf>
    <xf numFmtId="0" fontId="0" fillId="19" borderId="12" xfId="0" applyFill="1" applyBorder="1" applyAlignment="1">
      <alignment horizontal="centerContinuous" vertical="center"/>
    </xf>
    <xf numFmtId="0" fontId="0" fillId="0" borderId="4" xfId="0" applyBorder="1" applyAlignment="1">
      <alignment horizontal="centerContinuous" vertical="center"/>
    </xf>
    <xf numFmtId="0" fontId="0" fillId="0" borderId="5" xfId="0" applyBorder="1" applyAlignment="1">
      <alignment horizontal="centerContinuous" vertical="center"/>
    </xf>
    <xf numFmtId="0" fontId="48" fillId="0" borderId="0" xfId="0" applyFont="1" applyBorder="1" applyAlignment="1">
      <alignment horizontal="left" vertical="center"/>
    </xf>
    <xf numFmtId="0" fontId="49" fillId="0" borderId="0" xfId="0" applyFont="1" applyBorder="1" applyAlignment="1">
      <alignment horizontal="left" vertical="center" indent="1"/>
    </xf>
    <xf numFmtId="0" fontId="50" fillId="0" borderId="0" xfId="0" applyFont="1" applyBorder="1">
      <alignment vertical="center"/>
    </xf>
    <xf numFmtId="10" fontId="0" fillId="0" borderId="0" xfId="0" applyNumberFormat="1">
      <alignment vertical="center"/>
    </xf>
    <xf numFmtId="0" fontId="51" fillId="0" borderId="0" xfId="0" applyFont="1">
      <alignment vertical="center"/>
    </xf>
    <xf numFmtId="0" fontId="54" fillId="0" borderId="0" xfId="0" applyFont="1">
      <alignment vertical="center"/>
    </xf>
    <xf numFmtId="0" fontId="8" fillId="3" borderId="0" xfId="0" quotePrefix="1" applyFont="1" applyFill="1">
      <alignment vertical="center"/>
    </xf>
    <xf numFmtId="0" fontId="17" fillId="0" borderId="0" xfId="0" applyFont="1">
      <alignment vertical="center"/>
    </xf>
    <xf numFmtId="0" fontId="0" fillId="20" borderId="0" xfId="0" applyFill="1" applyAlignment="1">
      <alignment horizontal="center" vertical="center"/>
    </xf>
    <xf numFmtId="0" fontId="0" fillId="20" borderId="0" xfId="0" applyFill="1">
      <alignment vertical="center"/>
    </xf>
    <xf numFmtId="41" fontId="0" fillId="0" borderId="0" xfId="3" applyFont="1" applyFill="1" applyAlignment="1">
      <alignment horizontal="center" vertical="center"/>
    </xf>
    <xf numFmtId="0" fontId="56" fillId="0" borderId="0" xfId="0" applyFont="1">
      <alignment vertical="center"/>
    </xf>
    <xf numFmtId="0" fontId="8" fillId="0" borderId="0" xfId="0" quotePrefix="1" applyFont="1" applyFill="1">
      <alignment vertical="center"/>
    </xf>
    <xf numFmtId="0" fontId="8" fillId="0" borderId="0" xfId="0" quotePrefix="1" applyFont="1" applyFill="1" applyBorder="1">
      <alignment vertical="center"/>
    </xf>
    <xf numFmtId="0" fontId="57" fillId="0" borderId="0" xfId="0" applyFont="1">
      <alignment vertical="center"/>
    </xf>
    <xf numFmtId="0" fontId="58" fillId="0" borderId="0" xfId="0" applyFont="1">
      <alignment vertical="center"/>
    </xf>
    <xf numFmtId="0" fontId="12" fillId="0" borderId="0" xfId="0" applyFont="1" applyFill="1" applyBorder="1">
      <alignment vertical="center"/>
    </xf>
    <xf numFmtId="0" fontId="0" fillId="5" borderId="0" xfId="0" applyFill="1" applyAlignment="1">
      <alignment horizontal="center" vertical="center"/>
    </xf>
    <xf numFmtId="0" fontId="8" fillId="0" borderId="0" xfId="0" quotePrefix="1" applyFont="1">
      <alignment vertical="center"/>
    </xf>
    <xf numFmtId="0" fontId="3" fillId="21" borderId="0" xfId="0" applyFont="1" applyFill="1">
      <alignment vertical="center"/>
    </xf>
    <xf numFmtId="0" fontId="30" fillId="21" borderId="0" xfId="0" applyFont="1" applyFill="1">
      <alignment vertical="center"/>
    </xf>
    <xf numFmtId="0" fontId="8" fillId="0" borderId="8" xfId="0" applyFont="1" applyBorder="1" applyAlignment="1">
      <alignment horizontal="right" vertical="center"/>
    </xf>
    <xf numFmtId="0" fontId="8" fillId="0" borderId="0" xfId="0" applyFont="1" applyBorder="1" applyAlignment="1">
      <alignment horizontal="right" vertical="center"/>
    </xf>
    <xf numFmtId="0" fontId="39" fillId="0" borderId="0" xfId="0" applyFont="1" applyBorder="1" applyAlignment="1">
      <alignment horizontal="right" vertical="center"/>
    </xf>
    <xf numFmtId="9" fontId="34" fillId="0" borderId="7" xfId="0" applyNumberFormat="1" applyFont="1" applyBorder="1" applyAlignment="1">
      <alignment horizontal="right" vertical="center"/>
    </xf>
    <xf numFmtId="41" fontId="2" fillId="0" borderId="7" xfId="3" applyFont="1" applyBorder="1" applyAlignment="1">
      <alignment vertical="center"/>
    </xf>
    <xf numFmtId="0" fontId="2" fillId="0" borderId="0" xfId="0" applyFont="1" applyBorder="1" applyAlignment="1">
      <alignment vertical="center"/>
    </xf>
    <xf numFmtId="0" fontId="2" fillId="0" borderId="0" xfId="0" applyFont="1" applyBorder="1" applyAlignment="1">
      <alignment horizontal="right" vertical="center"/>
    </xf>
    <xf numFmtId="0" fontId="6" fillId="0" borderId="0" xfId="0" applyFont="1">
      <alignment vertical="center"/>
    </xf>
    <xf numFmtId="0" fontId="59" fillId="0" borderId="0" xfId="0" applyFont="1">
      <alignment vertical="center"/>
    </xf>
    <xf numFmtId="0" fontId="60" fillId="0" borderId="0" xfId="0" applyFont="1">
      <alignment vertical="center"/>
    </xf>
    <xf numFmtId="0" fontId="0" fillId="9" borderId="0" xfId="0" applyFill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2" fillId="5" borderId="2" xfId="0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center" vertical="center"/>
    </xf>
    <xf numFmtId="0" fontId="2" fillId="5" borderId="5" xfId="0" applyFont="1" applyFill="1" applyBorder="1" applyAlignment="1">
      <alignment horizontal="center" vertical="center"/>
    </xf>
    <xf numFmtId="0" fontId="2" fillId="5" borderId="3" xfId="0" applyFont="1" applyFill="1" applyBorder="1" applyAlignment="1">
      <alignment horizontal="center" vertical="center"/>
    </xf>
    <xf numFmtId="0" fontId="2" fillId="5" borderId="6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5" borderId="7" xfId="0" applyFont="1" applyFill="1" applyBorder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2" fillId="5" borderId="8" xfId="0" applyFont="1" applyFill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0" fillId="19" borderId="10" xfId="0" applyFill="1" applyBorder="1" applyAlignment="1">
      <alignment horizontal="center" vertical="center"/>
    </xf>
    <xf numFmtId="0" fontId="0" fillId="19" borderId="11" xfId="0" applyFill="1" applyBorder="1" applyAlignment="1">
      <alignment horizontal="center" vertical="center"/>
    </xf>
    <xf numFmtId="0" fontId="0" fillId="19" borderId="12" xfId="0" applyFill="1" applyBorder="1" applyAlignment="1">
      <alignment horizontal="center" vertical="center"/>
    </xf>
    <xf numFmtId="9" fontId="0" fillId="0" borderId="13" xfId="0" applyNumberFormat="1" applyBorder="1">
      <alignment vertical="center"/>
    </xf>
    <xf numFmtId="9" fontId="0" fillId="0" borderId="15" xfId="0" applyNumberFormat="1" applyBorder="1">
      <alignment vertical="center"/>
    </xf>
    <xf numFmtId="0" fontId="0" fillId="20" borderId="0" xfId="0" applyFill="1" applyAlignment="1">
      <alignment horizontal="center" vertical="center"/>
    </xf>
    <xf numFmtId="41" fontId="0" fillId="11" borderId="0" xfId="3" applyFont="1" applyFill="1" applyAlignment="1">
      <alignment horizontal="center" vertical="center"/>
    </xf>
    <xf numFmtId="0" fontId="0" fillId="5" borderId="0" xfId="0" applyFill="1" applyAlignment="1">
      <alignment horizontal="center" vertical="center"/>
    </xf>
  </cellXfs>
  <cellStyles count="4">
    <cellStyle name="백분율" xfId="2" builtinId="5"/>
    <cellStyle name="쉼표 [0]" xfId="3" builtinId="6"/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2.xml"/><Relationship Id="rId18" Type="http://schemas.openxmlformats.org/officeDocument/2006/relationships/externalLink" Target="externalLinks/externalLink7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10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1.xml"/><Relationship Id="rId17" Type="http://schemas.openxmlformats.org/officeDocument/2006/relationships/externalLink" Target="externalLinks/externalLink6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5.xml"/><Relationship Id="rId20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13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4.xml"/><Relationship Id="rId23" Type="http://schemas.openxmlformats.org/officeDocument/2006/relationships/externalLink" Target="externalLinks/externalLink12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8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3.xml"/><Relationship Id="rId22" Type="http://schemas.openxmlformats.org/officeDocument/2006/relationships/externalLink" Target="externalLinks/externalLink11.xml"/><Relationship Id="rId27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2012-2014</a:t>
            </a:r>
            <a:r>
              <a:rPr lang="ko-KR" altLang="en-US"/>
              <a:t>매매가격지수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종합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[1]데이터!$CW$1:$EF$1</c:f>
              <c:strCache>
                <c:ptCount val="36"/>
                <c:pt idx="0">
                  <c:v>2012.01</c:v>
                </c:pt>
                <c:pt idx="1">
                  <c:v>2012.02</c:v>
                </c:pt>
                <c:pt idx="2">
                  <c:v>2012.03</c:v>
                </c:pt>
                <c:pt idx="3">
                  <c:v>2012.04</c:v>
                </c:pt>
                <c:pt idx="4">
                  <c:v>2012.05</c:v>
                </c:pt>
                <c:pt idx="5">
                  <c:v>2012.06</c:v>
                </c:pt>
                <c:pt idx="6">
                  <c:v>2012.07</c:v>
                </c:pt>
                <c:pt idx="7">
                  <c:v>2012.08</c:v>
                </c:pt>
                <c:pt idx="8">
                  <c:v>2012.09</c:v>
                </c:pt>
                <c:pt idx="9">
                  <c:v>2012.10</c:v>
                </c:pt>
                <c:pt idx="10">
                  <c:v>2012.11</c:v>
                </c:pt>
                <c:pt idx="11">
                  <c:v>2012.12</c:v>
                </c:pt>
                <c:pt idx="12">
                  <c:v>2013.01</c:v>
                </c:pt>
                <c:pt idx="13">
                  <c:v>2013.02</c:v>
                </c:pt>
                <c:pt idx="14">
                  <c:v>2013.03</c:v>
                </c:pt>
                <c:pt idx="15">
                  <c:v>2013.04</c:v>
                </c:pt>
                <c:pt idx="16">
                  <c:v>2013.05</c:v>
                </c:pt>
                <c:pt idx="17">
                  <c:v>2013.06</c:v>
                </c:pt>
                <c:pt idx="18">
                  <c:v>2013.07</c:v>
                </c:pt>
                <c:pt idx="19">
                  <c:v>2013.08</c:v>
                </c:pt>
                <c:pt idx="20">
                  <c:v>2013.09</c:v>
                </c:pt>
                <c:pt idx="21">
                  <c:v>2013.10</c:v>
                </c:pt>
                <c:pt idx="22">
                  <c:v>2013.11</c:v>
                </c:pt>
                <c:pt idx="23">
                  <c:v>2013.12</c:v>
                </c:pt>
                <c:pt idx="24">
                  <c:v>2014.01</c:v>
                </c:pt>
                <c:pt idx="25">
                  <c:v>2014.02</c:v>
                </c:pt>
                <c:pt idx="26">
                  <c:v>2014.03</c:v>
                </c:pt>
                <c:pt idx="27">
                  <c:v>2014.04</c:v>
                </c:pt>
                <c:pt idx="28">
                  <c:v>2014.05</c:v>
                </c:pt>
                <c:pt idx="29">
                  <c:v>2014.06</c:v>
                </c:pt>
                <c:pt idx="30">
                  <c:v>2014.07</c:v>
                </c:pt>
                <c:pt idx="31">
                  <c:v>2014.08</c:v>
                </c:pt>
                <c:pt idx="32">
                  <c:v>2014.09</c:v>
                </c:pt>
                <c:pt idx="33">
                  <c:v>2014.10</c:v>
                </c:pt>
                <c:pt idx="34">
                  <c:v>2014.11</c:v>
                </c:pt>
                <c:pt idx="35">
                  <c:v>2014.12</c:v>
                </c:pt>
              </c:strCache>
            </c:strRef>
          </c:cat>
          <c:val>
            <c:numRef>
              <c:f>[1]데이터!$CW$2:$EF$2</c:f>
              <c:numCache>
                <c:formatCode>General</c:formatCode>
                <c:ptCount val="36"/>
                <c:pt idx="0">
                  <c:v>84.5</c:v>
                </c:pt>
                <c:pt idx="1">
                  <c:v>84.5</c:v>
                </c:pt>
                <c:pt idx="2">
                  <c:v>84.5</c:v>
                </c:pt>
                <c:pt idx="3">
                  <c:v>84.5</c:v>
                </c:pt>
                <c:pt idx="4">
                  <c:v>84.4</c:v>
                </c:pt>
                <c:pt idx="5">
                  <c:v>84.2</c:v>
                </c:pt>
                <c:pt idx="6">
                  <c:v>84</c:v>
                </c:pt>
                <c:pt idx="7">
                  <c:v>83.7</c:v>
                </c:pt>
                <c:pt idx="8">
                  <c:v>83.5</c:v>
                </c:pt>
                <c:pt idx="9">
                  <c:v>83.4</c:v>
                </c:pt>
                <c:pt idx="10">
                  <c:v>83.3</c:v>
                </c:pt>
                <c:pt idx="11">
                  <c:v>83.1</c:v>
                </c:pt>
                <c:pt idx="12">
                  <c:v>82.9</c:v>
                </c:pt>
                <c:pt idx="13">
                  <c:v>82.7</c:v>
                </c:pt>
                <c:pt idx="14">
                  <c:v>82.7</c:v>
                </c:pt>
                <c:pt idx="15">
                  <c:v>82.8</c:v>
                </c:pt>
                <c:pt idx="16">
                  <c:v>82.9</c:v>
                </c:pt>
                <c:pt idx="17">
                  <c:v>82.9</c:v>
                </c:pt>
                <c:pt idx="18">
                  <c:v>82.9</c:v>
                </c:pt>
                <c:pt idx="19">
                  <c:v>82.8</c:v>
                </c:pt>
                <c:pt idx="20">
                  <c:v>82.8</c:v>
                </c:pt>
                <c:pt idx="21">
                  <c:v>83</c:v>
                </c:pt>
                <c:pt idx="22">
                  <c:v>83.2</c:v>
                </c:pt>
                <c:pt idx="23">
                  <c:v>83.3</c:v>
                </c:pt>
                <c:pt idx="24">
                  <c:v>83.5</c:v>
                </c:pt>
                <c:pt idx="25">
                  <c:v>83.7</c:v>
                </c:pt>
                <c:pt idx="26">
                  <c:v>83.9</c:v>
                </c:pt>
                <c:pt idx="27">
                  <c:v>83.9</c:v>
                </c:pt>
                <c:pt idx="28">
                  <c:v>84</c:v>
                </c:pt>
                <c:pt idx="29">
                  <c:v>84</c:v>
                </c:pt>
                <c:pt idx="30">
                  <c:v>84</c:v>
                </c:pt>
                <c:pt idx="31">
                  <c:v>84.1</c:v>
                </c:pt>
                <c:pt idx="32">
                  <c:v>84.3</c:v>
                </c:pt>
                <c:pt idx="33">
                  <c:v>84.5</c:v>
                </c:pt>
                <c:pt idx="34">
                  <c:v>84.6</c:v>
                </c:pt>
                <c:pt idx="35">
                  <c:v>84.8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384-46F3-87C4-01A73C9D3D25}"/>
            </c:ext>
          </c:extLst>
        </c:ser>
        <c:ser>
          <c:idx val="1"/>
          <c:order val="1"/>
          <c:tx>
            <c:v>아파트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[1]데이터!$CW$1:$EF$1</c:f>
              <c:strCache>
                <c:ptCount val="36"/>
                <c:pt idx="0">
                  <c:v>2012.01</c:v>
                </c:pt>
                <c:pt idx="1">
                  <c:v>2012.02</c:v>
                </c:pt>
                <c:pt idx="2">
                  <c:v>2012.03</c:v>
                </c:pt>
                <c:pt idx="3">
                  <c:v>2012.04</c:v>
                </c:pt>
                <c:pt idx="4">
                  <c:v>2012.05</c:v>
                </c:pt>
                <c:pt idx="5">
                  <c:v>2012.06</c:v>
                </c:pt>
                <c:pt idx="6">
                  <c:v>2012.07</c:v>
                </c:pt>
                <c:pt idx="7">
                  <c:v>2012.08</c:v>
                </c:pt>
                <c:pt idx="8">
                  <c:v>2012.09</c:v>
                </c:pt>
                <c:pt idx="9">
                  <c:v>2012.10</c:v>
                </c:pt>
                <c:pt idx="10">
                  <c:v>2012.11</c:v>
                </c:pt>
                <c:pt idx="11">
                  <c:v>2012.12</c:v>
                </c:pt>
                <c:pt idx="12">
                  <c:v>2013.01</c:v>
                </c:pt>
                <c:pt idx="13">
                  <c:v>2013.02</c:v>
                </c:pt>
                <c:pt idx="14">
                  <c:v>2013.03</c:v>
                </c:pt>
                <c:pt idx="15">
                  <c:v>2013.04</c:v>
                </c:pt>
                <c:pt idx="16">
                  <c:v>2013.05</c:v>
                </c:pt>
                <c:pt idx="17">
                  <c:v>2013.06</c:v>
                </c:pt>
                <c:pt idx="18">
                  <c:v>2013.07</c:v>
                </c:pt>
                <c:pt idx="19">
                  <c:v>2013.08</c:v>
                </c:pt>
                <c:pt idx="20">
                  <c:v>2013.09</c:v>
                </c:pt>
                <c:pt idx="21">
                  <c:v>2013.10</c:v>
                </c:pt>
                <c:pt idx="22">
                  <c:v>2013.11</c:v>
                </c:pt>
                <c:pt idx="23">
                  <c:v>2013.12</c:v>
                </c:pt>
                <c:pt idx="24">
                  <c:v>2014.01</c:v>
                </c:pt>
                <c:pt idx="25">
                  <c:v>2014.02</c:v>
                </c:pt>
                <c:pt idx="26">
                  <c:v>2014.03</c:v>
                </c:pt>
                <c:pt idx="27">
                  <c:v>2014.04</c:v>
                </c:pt>
                <c:pt idx="28">
                  <c:v>2014.05</c:v>
                </c:pt>
                <c:pt idx="29">
                  <c:v>2014.06</c:v>
                </c:pt>
                <c:pt idx="30">
                  <c:v>2014.07</c:v>
                </c:pt>
                <c:pt idx="31">
                  <c:v>2014.08</c:v>
                </c:pt>
                <c:pt idx="32">
                  <c:v>2014.09</c:v>
                </c:pt>
                <c:pt idx="33">
                  <c:v>2014.10</c:v>
                </c:pt>
                <c:pt idx="34">
                  <c:v>2014.11</c:v>
                </c:pt>
                <c:pt idx="35">
                  <c:v>2014.12</c:v>
                </c:pt>
              </c:strCache>
            </c:strRef>
          </c:cat>
          <c:val>
            <c:numRef>
              <c:f>[1]데이터!$CW$3:$EF$3</c:f>
              <c:numCache>
                <c:formatCode>General</c:formatCode>
                <c:ptCount val="36"/>
                <c:pt idx="0">
                  <c:v>81.3</c:v>
                </c:pt>
                <c:pt idx="1">
                  <c:v>81.3</c:v>
                </c:pt>
                <c:pt idx="2">
                  <c:v>81.3</c:v>
                </c:pt>
                <c:pt idx="3">
                  <c:v>81.3</c:v>
                </c:pt>
                <c:pt idx="4">
                  <c:v>81.099999999999994</c:v>
                </c:pt>
                <c:pt idx="5">
                  <c:v>80.900000000000006</c:v>
                </c:pt>
                <c:pt idx="6">
                  <c:v>80.599999999999994</c:v>
                </c:pt>
                <c:pt idx="7">
                  <c:v>80.2</c:v>
                </c:pt>
                <c:pt idx="8">
                  <c:v>79.900000000000006</c:v>
                </c:pt>
                <c:pt idx="9">
                  <c:v>79.7</c:v>
                </c:pt>
                <c:pt idx="10">
                  <c:v>79.599999999999994</c:v>
                </c:pt>
                <c:pt idx="11">
                  <c:v>79.3</c:v>
                </c:pt>
                <c:pt idx="12">
                  <c:v>79.099999999999994</c:v>
                </c:pt>
                <c:pt idx="13">
                  <c:v>78.900000000000006</c:v>
                </c:pt>
                <c:pt idx="14">
                  <c:v>78.8</c:v>
                </c:pt>
                <c:pt idx="15">
                  <c:v>79</c:v>
                </c:pt>
                <c:pt idx="16">
                  <c:v>79.2</c:v>
                </c:pt>
                <c:pt idx="17">
                  <c:v>79.2</c:v>
                </c:pt>
                <c:pt idx="18">
                  <c:v>79.2</c:v>
                </c:pt>
                <c:pt idx="19">
                  <c:v>79.099999999999994</c:v>
                </c:pt>
                <c:pt idx="20">
                  <c:v>79.099999999999994</c:v>
                </c:pt>
                <c:pt idx="21">
                  <c:v>79.5</c:v>
                </c:pt>
                <c:pt idx="22">
                  <c:v>79.7</c:v>
                </c:pt>
                <c:pt idx="23">
                  <c:v>79.900000000000006</c:v>
                </c:pt>
                <c:pt idx="24">
                  <c:v>80.2</c:v>
                </c:pt>
                <c:pt idx="25">
                  <c:v>80.5</c:v>
                </c:pt>
                <c:pt idx="26">
                  <c:v>80.8</c:v>
                </c:pt>
                <c:pt idx="27">
                  <c:v>80.900000000000006</c:v>
                </c:pt>
                <c:pt idx="28">
                  <c:v>80.900000000000006</c:v>
                </c:pt>
                <c:pt idx="29">
                  <c:v>80.900000000000006</c:v>
                </c:pt>
                <c:pt idx="30">
                  <c:v>81</c:v>
                </c:pt>
                <c:pt idx="31">
                  <c:v>81.099999999999994</c:v>
                </c:pt>
                <c:pt idx="32">
                  <c:v>81.400000000000006</c:v>
                </c:pt>
                <c:pt idx="33">
                  <c:v>81.7</c:v>
                </c:pt>
                <c:pt idx="34">
                  <c:v>81.900000000000006</c:v>
                </c:pt>
                <c:pt idx="35">
                  <c:v>82.1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384-46F3-87C4-01A73C9D3D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97397184"/>
        <c:axId val="997397664"/>
      </c:lineChart>
      <c:catAx>
        <c:axId val="997397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997397664"/>
        <c:crosses val="autoZero"/>
        <c:auto val="1"/>
        <c:lblAlgn val="ctr"/>
        <c:lblOffset val="100"/>
        <c:noMultiLvlLbl val="0"/>
      </c:catAx>
      <c:valAx>
        <c:axId val="997397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997397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지방 전세가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[7]Industry!$E$1</c:f>
              <c:strCache>
                <c:ptCount val="1"/>
                <c:pt idx="0">
                  <c:v>지방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[7]Industry!$A$2:$A$142</c:f>
              <c:numCache>
                <c:formatCode>General</c:formatCode>
                <c:ptCount val="141"/>
                <c:pt idx="0">
                  <c:v>41244</c:v>
                </c:pt>
                <c:pt idx="1">
                  <c:v>41275</c:v>
                </c:pt>
                <c:pt idx="2">
                  <c:v>41306</c:v>
                </c:pt>
                <c:pt idx="3">
                  <c:v>41334</c:v>
                </c:pt>
                <c:pt idx="4">
                  <c:v>41365</c:v>
                </c:pt>
                <c:pt idx="5">
                  <c:v>41395</c:v>
                </c:pt>
                <c:pt idx="6">
                  <c:v>41426</c:v>
                </c:pt>
                <c:pt idx="7">
                  <c:v>41456</c:v>
                </c:pt>
                <c:pt idx="8">
                  <c:v>41487</c:v>
                </c:pt>
                <c:pt idx="9">
                  <c:v>41518</c:v>
                </c:pt>
                <c:pt idx="10">
                  <c:v>41548</c:v>
                </c:pt>
                <c:pt idx="11">
                  <c:v>41579</c:v>
                </c:pt>
                <c:pt idx="12">
                  <c:v>41609</c:v>
                </c:pt>
                <c:pt idx="13">
                  <c:v>41640</c:v>
                </c:pt>
                <c:pt idx="14">
                  <c:v>41671</c:v>
                </c:pt>
                <c:pt idx="15">
                  <c:v>41699</c:v>
                </c:pt>
                <c:pt idx="16">
                  <c:v>41730</c:v>
                </c:pt>
                <c:pt idx="17">
                  <c:v>41760</c:v>
                </c:pt>
                <c:pt idx="18">
                  <c:v>41791</c:v>
                </c:pt>
                <c:pt idx="19">
                  <c:v>41821</c:v>
                </c:pt>
                <c:pt idx="20">
                  <c:v>41852</c:v>
                </c:pt>
                <c:pt idx="21">
                  <c:v>41883</c:v>
                </c:pt>
                <c:pt idx="22">
                  <c:v>41913</c:v>
                </c:pt>
                <c:pt idx="23">
                  <c:v>41944</c:v>
                </c:pt>
                <c:pt idx="24">
                  <c:v>41974</c:v>
                </c:pt>
                <c:pt idx="25">
                  <c:v>42005</c:v>
                </c:pt>
                <c:pt idx="26">
                  <c:v>42036</c:v>
                </c:pt>
                <c:pt idx="27">
                  <c:v>42064</c:v>
                </c:pt>
                <c:pt idx="28">
                  <c:v>42095</c:v>
                </c:pt>
                <c:pt idx="29">
                  <c:v>42125</c:v>
                </c:pt>
                <c:pt idx="30">
                  <c:v>42156</c:v>
                </c:pt>
                <c:pt idx="31">
                  <c:v>42186</c:v>
                </c:pt>
                <c:pt idx="32">
                  <c:v>42217</c:v>
                </c:pt>
                <c:pt idx="33">
                  <c:v>42248</c:v>
                </c:pt>
                <c:pt idx="34">
                  <c:v>42278</c:v>
                </c:pt>
                <c:pt idx="35">
                  <c:v>42309</c:v>
                </c:pt>
                <c:pt idx="36">
                  <c:v>42339</c:v>
                </c:pt>
                <c:pt idx="37">
                  <c:v>42370</c:v>
                </c:pt>
                <c:pt idx="38">
                  <c:v>42401</c:v>
                </c:pt>
                <c:pt idx="39">
                  <c:v>42430</c:v>
                </c:pt>
                <c:pt idx="40">
                  <c:v>42461</c:v>
                </c:pt>
                <c:pt idx="41">
                  <c:v>42491</c:v>
                </c:pt>
                <c:pt idx="42">
                  <c:v>42522</c:v>
                </c:pt>
                <c:pt idx="43">
                  <c:v>42552</c:v>
                </c:pt>
                <c:pt idx="44">
                  <c:v>42583</c:v>
                </c:pt>
                <c:pt idx="45">
                  <c:v>42614</c:v>
                </c:pt>
                <c:pt idx="46">
                  <c:v>42644</c:v>
                </c:pt>
                <c:pt idx="47">
                  <c:v>42675</c:v>
                </c:pt>
                <c:pt idx="48">
                  <c:v>42705</c:v>
                </c:pt>
                <c:pt idx="49">
                  <c:v>42736</c:v>
                </c:pt>
                <c:pt idx="50">
                  <c:v>42767</c:v>
                </c:pt>
                <c:pt idx="51">
                  <c:v>42795</c:v>
                </c:pt>
                <c:pt idx="52">
                  <c:v>42826</c:v>
                </c:pt>
                <c:pt idx="53">
                  <c:v>42856</c:v>
                </c:pt>
                <c:pt idx="54">
                  <c:v>42887</c:v>
                </c:pt>
                <c:pt idx="55">
                  <c:v>42917</c:v>
                </c:pt>
                <c:pt idx="56">
                  <c:v>42948</c:v>
                </c:pt>
                <c:pt idx="57">
                  <c:v>42979</c:v>
                </c:pt>
                <c:pt idx="58">
                  <c:v>43009</c:v>
                </c:pt>
                <c:pt idx="59">
                  <c:v>43040</c:v>
                </c:pt>
                <c:pt idx="60">
                  <c:v>43070</c:v>
                </c:pt>
                <c:pt idx="61">
                  <c:v>43101</c:v>
                </c:pt>
                <c:pt idx="62">
                  <c:v>43132</c:v>
                </c:pt>
                <c:pt idx="63">
                  <c:v>43160</c:v>
                </c:pt>
                <c:pt idx="64">
                  <c:v>43191</c:v>
                </c:pt>
                <c:pt idx="65">
                  <c:v>43221</c:v>
                </c:pt>
                <c:pt idx="66">
                  <c:v>43252</c:v>
                </c:pt>
                <c:pt idx="67">
                  <c:v>43282</c:v>
                </c:pt>
                <c:pt idx="68">
                  <c:v>43313</c:v>
                </c:pt>
                <c:pt idx="69">
                  <c:v>43344</c:v>
                </c:pt>
                <c:pt idx="70">
                  <c:v>43374</c:v>
                </c:pt>
                <c:pt idx="71">
                  <c:v>43405</c:v>
                </c:pt>
                <c:pt idx="72">
                  <c:v>43435</c:v>
                </c:pt>
                <c:pt idx="73">
                  <c:v>43466</c:v>
                </c:pt>
                <c:pt idx="74">
                  <c:v>43497</c:v>
                </c:pt>
                <c:pt idx="75">
                  <c:v>43525</c:v>
                </c:pt>
                <c:pt idx="76">
                  <c:v>43556</c:v>
                </c:pt>
                <c:pt idx="77">
                  <c:v>43586</c:v>
                </c:pt>
                <c:pt idx="78">
                  <c:v>43617</c:v>
                </c:pt>
                <c:pt idx="79">
                  <c:v>43647</c:v>
                </c:pt>
                <c:pt idx="80">
                  <c:v>43678</c:v>
                </c:pt>
                <c:pt idx="81">
                  <c:v>43709</c:v>
                </c:pt>
                <c:pt idx="82">
                  <c:v>43739</c:v>
                </c:pt>
                <c:pt idx="83">
                  <c:v>43770</c:v>
                </c:pt>
                <c:pt idx="84">
                  <c:v>43800</c:v>
                </c:pt>
                <c:pt idx="85">
                  <c:v>43831</c:v>
                </c:pt>
                <c:pt idx="86">
                  <c:v>43862</c:v>
                </c:pt>
                <c:pt idx="87">
                  <c:v>43891</c:v>
                </c:pt>
                <c:pt idx="88">
                  <c:v>43922</c:v>
                </c:pt>
                <c:pt idx="89">
                  <c:v>43952</c:v>
                </c:pt>
                <c:pt idx="90">
                  <c:v>43983</c:v>
                </c:pt>
                <c:pt idx="91">
                  <c:v>44013</c:v>
                </c:pt>
                <c:pt idx="92">
                  <c:v>44044</c:v>
                </c:pt>
                <c:pt idx="93">
                  <c:v>44075</c:v>
                </c:pt>
                <c:pt idx="94">
                  <c:v>44105</c:v>
                </c:pt>
                <c:pt idx="95">
                  <c:v>44136</c:v>
                </c:pt>
                <c:pt idx="96">
                  <c:v>44166</c:v>
                </c:pt>
                <c:pt idx="97">
                  <c:v>44197</c:v>
                </c:pt>
                <c:pt idx="98">
                  <c:v>44228</c:v>
                </c:pt>
                <c:pt idx="99">
                  <c:v>44256</c:v>
                </c:pt>
                <c:pt idx="100">
                  <c:v>44287</c:v>
                </c:pt>
                <c:pt idx="101">
                  <c:v>44317</c:v>
                </c:pt>
                <c:pt idx="102">
                  <c:v>44348</c:v>
                </c:pt>
                <c:pt idx="103">
                  <c:v>44378</c:v>
                </c:pt>
                <c:pt idx="104">
                  <c:v>44409</c:v>
                </c:pt>
                <c:pt idx="105">
                  <c:v>44440</c:v>
                </c:pt>
                <c:pt idx="106">
                  <c:v>44470</c:v>
                </c:pt>
                <c:pt idx="107">
                  <c:v>44501</c:v>
                </c:pt>
                <c:pt idx="108">
                  <c:v>44531</c:v>
                </c:pt>
                <c:pt idx="109">
                  <c:v>44562</c:v>
                </c:pt>
                <c:pt idx="110">
                  <c:v>44593</c:v>
                </c:pt>
                <c:pt idx="111">
                  <c:v>44621</c:v>
                </c:pt>
                <c:pt idx="112">
                  <c:v>44652</c:v>
                </c:pt>
                <c:pt idx="113">
                  <c:v>44682</c:v>
                </c:pt>
                <c:pt idx="114">
                  <c:v>44713</c:v>
                </c:pt>
                <c:pt idx="115">
                  <c:v>44743</c:v>
                </c:pt>
                <c:pt idx="116">
                  <c:v>44774</c:v>
                </c:pt>
                <c:pt idx="117">
                  <c:v>44805</c:v>
                </c:pt>
                <c:pt idx="118">
                  <c:v>44835</c:v>
                </c:pt>
                <c:pt idx="119">
                  <c:v>44866</c:v>
                </c:pt>
                <c:pt idx="120">
                  <c:v>44896</c:v>
                </c:pt>
                <c:pt idx="121">
                  <c:v>44927</c:v>
                </c:pt>
                <c:pt idx="122">
                  <c:v>44958</c:v>
                </c:pt>
                <c:pt idx="123">
                  <c:v>44986</c:v>
                </c:pt>
                <c:pt idx="124">
                  <c:v>45017</c:v>
                </c:pt>
                <c:pt idx="125">
                  <c:v>45047</c:v>
                </c:pt>
                <c:pt idx="126">
                  <c:v>45078</c:v>
                </c:pt>
                <c:pt idx="127">
                  <c:v>45108</c:v>
                </c:pt>
                <c:pt idx="128">
                  <c:v>45139</c:v>
                </c:pt>
                <c:pt idx="129">
                  <c:v>45170</c:v>
                </c:pt>
                <c:pt idx="130">
                  <c:v>45200</c:v>
                </c:pt>
                <c:pt idx="131">
                  <c:v>45231</c:v>
                </c:pt>
                <c:pt idx="132">
                  <c:v>45261</c:v>
                </c:pt>
                <c:pt idx="133">
                  <c:v>45292</c:v>
                </c:pt>
                <c:pt idx="134">
                  <c:v>45323</c:v>
                </c:pt>
                <c:pt idx="135">
                  <c:v>45352</c:v>
                </c:pt>
                <c:pt idx="136">
                  <c:v>45383</c:v>
                </c:pt>
                <c:pt idx="137">
                  <c:v>45413</c:v>
                </c:pt>
                <c:pt idx="138">
                  <c:v>45444</c:v>
                </c:pt>
                <c:pt idx="139">
                  <c:v>45474</c:v>
                </c:pt>
                <c:pt idx="140">
                  <c:v>45505</c:v>
                </c:pt>
              </c:numCache>
            </c:numRef>
          </c:cat>
          <c:val>
            <c:numRef>
              <c:f>[7]Industry!$E$2:$E$142</c:f>
              <c:numCache>
                <c:formatCode>General</c:formatCode>
                <c:ptCount val="141"/>
                <c:pt idx="0">
                  <c:v>1302.8</c:v>
                </c:pt>
                <c:pt idx="1">
                  <c:v>1308.8</c:v>
                </c:pt>
                <c:pt idx="2">
                  <c:v>1314.8</c:v>
                </c:pt>
                <c:pt idx="3">
                  <c:v>1322.1</c:v>
                </c:pt>
                <c:pt idx="4">
                  <c:v>1331</c:v>
                </c:pt>
                <c:pt idx="5">
                  <c:v>1337.5</c:v>
                </c:pt>
                <c:pt idx="6">
                  <c:v>1341.2</c:v>
                </c:pt>
                <c:pt idx="7">
                  <c:v>1344.8</c:v>
                </c:pt>
                <c:pt idx="8">
                  <c:v>1349.8</c:v>
                </c:pt>
                <c:pt idx="9">
                  <c:v>1356.1</c:v>
                </c:pt>
                <c:pt idx="10">
                  <c:v>1366.1</c:v>
                </c:pt>
                <c:pt idx="11">
                  <c:v>1373.8</c:v>
                </c:pt>
                <c:pt idx="12">
                  <c:v>1380.8</c:v>
                </c:pt>
                <c:pt idx="13">
                  <c:v>1426.6</c:v>
                </c:pt>
                <c:pt idx="14">
                  <c:v>1433.5</c:v>
                </c:pt>
                <c:pt idx="15">
                  <c:v>1438.5</c:v>
                </c:pt>
                <c:pt idx="16">
                  <c:v>1437.3</c:v>
                </c:pt>
                <c:pt idx="17">
                  <c:v>1435.9</c:v>
                </c:pt>
                <c:pt idx="18">
                  <c:v>1435</c:v>
                </c:pt>
                <c:pt idx="19">
                  <c:v>1432</c:v>
                </c:pt>
                <c:pt idx="20">
                  <c:v>1428.4</c:v>
                </c:pt>
                <c:pt idx="21">
                  <c:v>1428</c:v>
                </c:pt>
                <c:pt idx="22">
                  <c:v>1432.2</c:v>
                </c:pt>
                <c:pt idx="23">
                  <c:v>1437</c:v>
                </c:pt>
                <c:pt idx="24">
                  <c:v>1442.8</c:v>
                </c:pt>
                <c:pt idx="25">
                  <c:v>1456.9</c:v>
                </c:pt>
                <c:pt idx="26">
                  <c:v>1462.2</c:v>
                </c:pt>
                <c:pt idx="27">
                  <c:v>1468.6</c:v>
                </c:pt>
                <c:pt idx="28">
                  <c:v>1477.4</c:v>
                </c:pt>
                <c:pt idx="29">
                  <c:v>1483.3</c:v>
                </c:pt>
                <c:pt idx="30">
                  <c:v>1489.2</c:v>
                </c:pt>
                <c:pt idx="31">
                  <c:v>1628.5</c:v>
                </c:pt>
                <c:pt idx="32">
                  <c:v>1633.4</c:v>
                </c:pt>
                <c:pt idx="33">
                  <c:v>1640.3</c:v>
                </c:pt>
                <c:pt idx="34">
                  <c:v>1646.3</c:v>
                </c:pt>
                <c:pt idx="35">
                  <c:v>1652.8</c:v>
                </c:pt>
                <c:pt idx="36">
                  <c:v>1659</c:v>
                </c:pt>
                <c:pt idx="37">
                  <c:v>1662.6</c:v>
                </c:pt>
                <c:pt idx="38">
                  <c:v>1666.8</c:v>
                </c:pt>
                <c:pt idx="39">
                  <c:v>1669.1</c:v>
                </c:pt>
                <c:pt idx="40">
                  <c:v>1671.6</c:v>
                </c:pt>
                <c:pt idx="41">
                  <c:v>1673.5</c:v>
                </c:pt>
                <c:pt idx="42">
                  <c:v>1675.9</c:v>
                </c:pt>
                <c:pt idx="43">
                  <c:v>1678.4</c:v>
                </c:pt>
                <c:pt idx="44">
                  <c:v>1681.4</c:v>
                </c:pt>
                <c:pt idx="45">
                  <c:v>1713.7</c:v>
                </c:pt>
                <c:pt idx="46">
                  <c:v>1716.4</c:v>
                </c:pt>
                <c:pt idx="47">
                  <c:v>1720.4</c:v>
                </c:pt>
                <c:pt idx="48">
                  <c:v>1722.7</c:v>
                </c:pt>
                <c:pt idx="49">
                  <c:v>1723.2</c:v>
                </c:pt>
                <c:pt idx="50">
                  <c:v>1723.4</c:v>
                </c:pt>
                <c:pt idx="51">
                  <c:v>1722.3</c:v>
                </c:pt>
                <c:pt idx="52">
                  <c:v>1714.7</c:v>
                </c:pt>
                <c:pt idx="53">
                  <c:v>1703.4</c:v>
                </c:pt>
                <c:pt idx="54">
                  <c:v>1699.3</c:v>
                </c:pt>
                <c:pt idx="55">
                  <c:v>1697.7</c:v>
                </c:pt>
                <c:pt idx="56">
                  <c:v>1698.1</c:v>
                </c:pt>
                <c:pt idx="57">
                  <c:v>1699</c:v>
                </c:pt>
                <c:pt idx="58">
                  <c:v>1699.8</c:v>
                </c:pt>
                <c:pt idx="59">
                  <c:v>1700.6</c:v>
                </c:pt>
                <c:pt idx="60">
                  <c:v>1898.4</c:v>
                </c:pt>
                <c:pt idx="61">
                  <c:v>1899</c:v>
                </c:pt>
                <c:pt idx="62">
                  <c:v>1894.6</c:v>
                </c:pt>
                <c:pt idx="63">
                  <c:v>1890.5</c:v>
                </c:pt>
                <c:pt idx="64">
                  <c:v>1884.3</c:v>
                </c:pt>
                <c:pt idx="65">
                  <c:v>1874.4</c:v>
                </c:pt>
                <c:pt idx="66">
                  <c:v>1863.6</c:v>
                </c:pt>
                <c:pt idx="67">
                  <c:v>1853.4</c:v>
                </c:pt>
                <c:pt idx="68">
                  <c:v>1843.8</c:v>
                </c:pt>
                <c:pt idx="69">
                  <c:v>1838.4</c:v>
                </c:pt>
                <c:pt idx="70">
                  <c:v>1836.8</c:v>
                </c:pt>
                <c:pt idx="71">
                  <c:v>1842.5</c:v>
                </c:pt>
                <c:pt idx="72">
                  <c:v>1844.2</c:v>
                </c:pt>
                <c:pt idx="73">
                  <c:v>1910.2</c:v>
                </c:pt>
                <c:pt idx="74">
                  <c:v>1906.1</c:v>
                </c:pt>
                <c:pt idx="75">
                  <c:v>1898.8</c:v>
                </c:pt>
                <c:pt idx="76">
                  <c:v>1886.5</c:v>
                </c:pt>
                <c:pt idx="77">
                  <c:v>1877.6</c:v>
                </c:pt>
                <c:pt idx="78">
                  <c:v>1868.2</c:v>
                </c:pt>
                <c:pt idx="79">
                  <c:v>1861.2</c:v>
                </c:pt>
                <c:pt idx="80">
                  <c:v>1855.1</c:v>
                </c:pt>
                <c:pt idx="81">
                  <c:v>1851.2</c:v>
                </c:pt>
                <c:pt idx="82">
                  <c:v>1850.4</c:v>
                </c:pt>
                <c:pt idx="83">
                  <c:v>1852.2</c:v>
                </c:pt>
                <c:pt idx="84">
                  <c:v>1857.2</c:v>
                </c:pt>
                <c:pt idx="85">
                  <c:v>1901.9</c:v>
                </c:pt>
                <c:pt idx="86">
                  <c:v>1907.2</c:v>
                </c:pt>
                <c:pt idx="87">
                  <c:v>1917.6</c:v>
                </c:pt>
                <c:pt idx="88">
                  <c:v>1922.6</c:v>
                </c:pt>
                <c:pt idx="89">
                  <c:v>1925.3</c:v>
                </c:pt>
                <c:pt idx="90">
                  <c:v>1933.6</c:v>
                </c:pt>
                <c:pt idx="91">
                  <c:v>1951.7</c:v>
                </c:pt>
                <c:pt idx="92">
                  <c:v>1979.8</c:v>
                </c:pt>
                <c:pt idx="93">
                  <c:v>2011.2</c:v>
                </c:pt>
                <c:pt idx="94">
                  <c:v>2041.3</c:v>
                </c:pt>
                <c:pt idx="95">
                  <c:v>2073.3000000000002</c:v>
                </c:pt>
                <c:pt idx="96">
                  <c:v>2120.8000000000002</c:v>
                </c:pt>
                <c:pt idx="97">
                  <c:v>2161.5</c:v>
                </c:pt>
                <c:pt idx="98">
                  <c:v>2189.4</c:v>
                </c:pt>
                <c:pt idx="99">
                  <c:v>2203.9</c:v>
                </c:pt>
                <c:pt idx="100">
                  <c:v>2215.6999999999998</c:v>
                </c:pt>
                <c:pt idx="101">
                  <c:v>2227.6</c:v>
                </c:pt>
                <c:pt idx="102">
                  <c:v>2250.6</c:v>
                </c:pt>
                <c:pt idx="103">
                  <c:v>2446.6</c:v>
                </c:pt>
                <c:pt idx="104">
                  <c:v>2468</c:v>
                </c:pt>
                <c:pt idx="105">
                  <c:v>2488.1</c:v>
                </c:pt>
                <c:pt idx="106">
                  <c:v>2511</c:v>
                </c:pt>
                <c:pt idx="107">
                  <c:v>2525.8000000000002</c:v>
                </c:pt>
                <c:pt idx="108">
                  <c:v>2529.4</c:v>
                </c:pt>
                <c:pt idx="109">
                  <c:v>2528.3000000000002</c:v>
                </c:pt>
                <c:pt idx="110">
                  <c:v>2526.1</c:v>
                </c:pt>
                <c:pt idx="111">
                  <c:v>2521.3000000000002</c:v>
                </c:pt>
                <c:pt idx="112">
                  <c:v>2518.3000000000002</c:v>
                </c:pt>
                <c:pt idx="113">
                  <c:v>2515</c:v>
                </c:pt>
                <c:pt idx="114">
                  <c:v>2511.8000000000002</c:v>
                </c:pt>
                <c:pt idx="115">
                  <c:v>2506.9</c:v>
                </c:pt>
                <c:pt idx="116">
                  <c:v>2495.6999999999998</c:v>
                </c:pt>
                <c:pt idx="117">
                  <c:v>2477.4</c:v>
                </c:pt>
                <c:pt idx="118">
                  <c:v>2449</c:v>
                </c:pt>
                <c:pt idx="119">
                  <c:v>2404.1</c:v>
                </c:pt>
                <c:pt idx="120">
                  <c:v>2332.8000000000002</c:v>
                </c:pt>
                <c:pt idx="121">
                  <c:v>2269.9</c:v>
                </c:pt>
                <c:pt idx="122">
                  <c:v>2224.6999999999998</c:v>
                </c:pt>
                <c:pt idx="123">
                  <c:v>2200.8000000000002</c:v>
                </c:pt>
                <c:pt idx="124">
                  <c:v>2187.6999999999998</c:v>
                </c:pt>
                <c:pt idx="125">
                  <c:v>2181.1</c:v>
                </c:pt>
                <c:pt idx="126">
                  <c:v>2178.1999999999998</c:v>
                </c:pt>
                <c:pt idx="127">
                  <c:v>2178.6999999999998</c:v>
                </c:pt>
                <c:pt idx="128">
                  <c:v>2183.1999999999998</c:v>
                </c:pt>
                <c:pt idx="129">
                  <c:v>2193.1999999999998</c:v>
                </c:pt>
                <c:pt idx="130">
                  <c:v>2205.1999999999998</c:v>
                </c:pt>
                <c:pt idx="131">
                  <c:v>2215.4</c:v>
                </c:pt>
                <c:pt idx="132">
                  <c:v>2220.4</c:v>
                </c:pt>
                <c:pt idx="133">
                  <c:v>2243</c:v>
                </c:pt>
                <c:pt idx="134">
                  <c:v>2240.1999999999998</c:v>
                </c:pt>
                <c:pt idx="135">
                  <c:v>2237.3000000000002</c:v>
                </c:pt>
                <c:pt idx="136">
                  <c:v>2235.4</c:v>
                </c:pt>
                <c:pt idx="137">
                  <c:v>2235.3000000000002</c:v>
                </c:pt>
                <c:pt idx="138">
                  <c:v>2234.1999999999998</c:v>
                </c:pt>
                <c:pt idx="139">
                  <c:v>2235.1999999999998</c:v>
                </c:pt>
                <c:pt idx="140">
                  <c:v>2237.3000000000002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135-40D8-B97B-973289D041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13821647"/>
        <c:axId val="335108239"/>
      </c:barChart>
      <c:catAx>
        <c:axId val="51382164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35108239"/>
        <c:crosses val="autoZero"/>
        <c:auto val="1"/>
        <c:lblAlgn val="ctr"/>
        <c:lblOffset val="100"/>
        <c:noMultiLvlLbl val="0"/>
      </c:catAx>
      <c:valAx>
        <c:axId val="3351082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138216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서울 월세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[8]Industry!$B$1</c:f>
              <c:strCache>
                <c:ptCount val="1"/>
                <c:pt idx="0">
                  <c:v>서울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[8]Industry!$A$2:$A$111</c:f>
              <c:numCache>
                <c:formatCode>General</c:formatCode>
                <c:ptCount val="110"/>
                <c:pt idx="0">
                  <c:v>42186</c:v>
                </c:pt>
                <c:pt idx="1">
                  <c:v>42217</c:v>
                </c:pt>
                <c:pt idx="2">
                  <c:v>42248</c:v>
                </c:pt>
                <c:pt idx="3">
                  <c:v>42278</c:v>
                </c:pt>
                <c:pt idx="4">
                  <c:v>42309</c:v>
                </c:pt>
                <c:pt idx="5">
                  <c:v>42339</c:v>
                </c:pt>
                <c:pt idx="6">
                  <c:v>42370</c:v>
                </c:pt>
                <c:pt idx="7">
                  <c:v>42401</c:v>
                </c:pt>
                <c:pt idx="8">
                  <c:v>42430</c:v>
                </c:pt>
                <c:pt idx="9">
                  <c:v>42461</c:v>
                </c:pt>
                <c:pt idx="10">
                  <c:v>42491</c:v>
                </c:pt>
                <c:pt idx="11">
                  <c:v>42522</c:v>
                </c:pt>
                <c:pt idx="12">
                  <c:v>42552</c:v>
                </c:pt>
                <c:pt idx="13">
                  <c:v>42583</c:v>
                </c:pt>
                <c:pt idx="14">
                  <c:v>42614</c:v>
                </c:pt>
                <c:pt idx="15">
                  <c:v>42644</c:v>
                </c:pt>
                <c:pt idx="16">
                  <c:v>42675</c:v>
                </c:pt>
                <c:pt idx="17">
                  <c:v>42705</c:v>
                </c:pt>
                <c:pt idx="18">
                  <c:v>42736</c:v>
                </c:pt>
                <c:pt idx="19">
                  <c:v>42767</c:v>
                </c:pt>
                <c:pt idx="20">
                  <c:v>42795</c:v>
                </c:pt>
                <c:pt idx="21">
                  <c:v>42826</c:v>
                </c:pt>
                <c:pt idx="22">
                  <c:v>42856</c:v>
                </c:pt>
                <c:pt idx="23">
                  <c:v>42887</c:v>
                </c:pt>
                <c:pt idx="24">
                  <c:v>42917</c:v>
                </c:pt>
                <c:pt idx="25">
                  <c:v>42948</c:v>
                </c:pt>
                <c:pt idx="26">
                  <c:v>42979</c:v>
                </c:pt>
                <c:pt idx="27">
                  <c:v>43009</c:v>
                </c:pt>
                <c:pt idx="28">
                  <c:v>43040</c:v>
                </c:pt>
                <c:pt idx="29">
                  <c:v>43070</c:v>
                </c:pt>
                <c:pt idx="30">
                  <c:v>43101</c:v>
                </c:pt>
                <c:pt idx="31">
                  <c:v>43132</c:v>
                </c:pt>
                <c:pt idx="32">
                  <c:v>43160</c:v>
                </c:pt>
                <c:pt idx="33">
                  <c:v>43191</c:v>
                </c:pt>
                <c:pt idx="34">
                  <c:v>43221</c:v>
                </c:pt>
                <c:pt idx="35">
                  <c:v>43252</c:v>
                </c:pt>
                <c:pt idx="36">
                  <c:v>43282</c:v>
                </c:pt>
                <c:pt idx="37">
                  <c:v>43313</c:v>
                </c:pt>
                <c:pt idx="38">
                  <c:v>43344</c:v>
                </c:pt>
                <c:pt idx="39">
                  <c:v>43374</c:v>
                </c:pt>
                <c:pt idx="40">
                  <c:v>43405</c:v>
                </c:pt>
                <c:pt idx="41">
                  <c:v>43435</c:v>
                </c:pt>
                <c:pt idx="42">
                  <c:v>43466</c:v>
                </c:pt>
                <c:pt idx="43">
                  <c:v>43497</c:v>
                </c:pt>
                <c:pt idx="44">
                  <c:v>43525</c:v>
                </c:pt>
                <c:pt idx="45">
                  <c:v>43556</c:v>
                </c:pt>
                <c:pt idx="46">
                  <c:v>43586</c:v>
                </c:pt>
                <c:pt idx="47">
                  <c:v>43617</c:v>
                </c:pt>
                <c:pt idx="48">
                  <c:v>43647</c:v>
                </c:pt>
                <c:pt idx="49">
                  <c:v>43678</c:v>
                </c:pt>
                <c:pt idx="50">
                  <c:v>43709</c:v>
                </c:pt>
                <c:pt idx="51">
                  <c:v>43739</c:v>
                </c:pt>
                <c:pt idx="52">
                  <c:v>43770</c:v>
                </c:pt>
                <c:pt idx="53">
                  <c:v>43800</c:v>
                </c:pt>
                <c:pt idx="54">
                  <c:v>43831</c:v>
                </c:pt>
                <c:pt idx="55">
                  <c:v>43862</c:v>
                </c:pt>
                <c:pt idx="56">
                  <c:v>43891</c:v>
                </c:pt>
                <c:pt idx="57">
                  <c:v>43922</c:v>
                </c:pt>
                <c:pt idx="58">
                  <c:v>43952</c:v>
                </c:pt>
                <c:pt idx="59">
                  <c:v>43983</c:v>
                </c:pt>
                <c:pt idx="60">
                  <c:v>44013</c:v>
                </c:pt>
                <c:pt idx="61">
                  <c:v>44044</c:v>
                </c:pt>
                <c:pt idx="62">
                  <c:v>44075</c:v>
                </c:pt>
                <c:pt idx="63">
                  <c:v>44105</c:v>
                </c:pt>
                <c:pt idx="64">
                  <c:v>44136</c:v>
                </c:pt>
                <c:pt idx="65">
                  <c:v>44166</c:v>
                </c:pt>
                <c:pt idx="66">
                  <c:v>44197</c:v>
                </c:pt>
                <c:pt idx="67">
                  <c:v>44228</c:v>
                </c:pt>
                <c:pt idx="68">
                  <c:v>44256</c:v>
                </c:pt>
                <c:pt idx="69">
                  <c:v>44287</c:v>
                </c:pt>
                <c:pt idx="70">
                  <c:v>44317</c:v>
                </c:pt>
                <c:pt idx="71">
                  <c:v>44348</c:v>
                </c:pt>
                <c:pt idx="72">
                  <c:v>44378</c:v>
                </c:pt>
                <c:pt idx="73">
                  <c:v>44409</c:v>
                </c:pt>
                <c:pt idx="74">
                  <c:v>44440</c:v>
                </c:pt>
                <c:pt idx="75">
                  <c:v>44470</c:v>
                </c:pt>
                <c:pt idx="76">
                  <c:v>44501</c:v>
                </c:pt>
                <c:pt idx="77">
                  <c:v>44531</c:v>
                </c:pt>
                <c:pt idx="78">
                  <c:v>44562</c:v>
                </c:pt>
                <c:pt idx="79">
                  <c:v>44593</c:v>
                </c:pt>
                <c:pt idx="80">
                  <c:v>44621</c:v>
                </c:pt>
                <c:pt idx="81">
                  <c:v>44652</c:v>
                </c:pt>
                <c:pt idx="82">
                  <c:v>44682</c:v>
                </c:pt>
                <c:pt idx="83">
                  <c:v>44713</c:v>
                </c:pt>
                <c:pt idx="84">
                  <c:v>44743</c:v>
                </c:pt>
                <c:pt idx="85">
                  <c:v>44774</c:v>
                </c:pt>
                <c:pt idx="86">
                  <c:v>44805</c:v>
                </c:pt>
                <c:pt idx="87">
                  <c:v>44835</c:v>
                </c:pt>
                <c:pt idx="88">
                  <c:v>44866</c:v>
                </c:pt>
                <c:pt idx="89">
                  <c:v>44896</c:v>
                </c:pt>
                <c:pt idx="90">
                  <c:v>44927</c:v>
                </c:pt>
                <c:pt idx="91">
                  <c:v>44958</c:v>
                </c:pt>
                <c:pt idx="92">
                  <c:v>44986</c:v>
                </c:pt>
                <c:pt idx="93">
                  <c:v>45017</c:v>
                </c:pt>
                <c:pt idx="94">
                  <c:v>45047</c:v>
                </c:pt>
                <c:pt idx="95">
                  <c:v>45078</c:v>
                </c:pt>
                <c:pt idx="96">
                  <c:v>45108</c:v>
                </c:pt>
                <c:pt idx="97">
                  <c:v>45139</c:v>
                </c:pt>
                <c:pt idx="98">
                  <c:v>45170</c:v>
                </c:pt>
                <c:pt idx="99">
                  <c:v>45200</c:v>
                </c:pt>
                <c:pt idx="100">
                  <c:v>45231</c:v>
                </c:pt>
                <c:pt idx="101">
                  <c:v>45261</c:v>
                </c:pt>
                <c:pt idx="102">
                  <c:v>45292</c:v>
                </c:pt>
                <c:pt idx="103">
                  <c:v>45323</c:v>
                </c:pt>
                <c:pt idx="104">
                  <c:v>45352</c:v>
                </c:pt>
                <c:pt idx="105">
                  <c:v>45383</c:v>
                </c:pt>
                <c:pt idx="106">
                  <c:v>45413</c:v>
                </c:pt>
                <c:pt idx="107">
                  <c:v>45444</c:v>
                </c:pt>
                <c:pt idx="108">
                  <c:v>45474</c:v>
                </c:pt>
                <c:pt idx="109">
                  <c:v>45505</c:v>
                </c:pt>
              </c:numCache>
            </c:numRef>
          </c:cat>
          <c:val>
            <c:numRef>
              <c:f>[8]Industry!$B$2:$B$111</c:f>
              <c:numCache>
                <c:formatCode>General</c:formatCode>
                <c:ptCount val="110"/>
                <c:pt idx="0">
                  <c:v>909</c:v>
                </c:pt>
                <c:pt idx="1">
                  <c:v>907</c:v>
                </c:pt>
                <c:pt idx="2">
                  <c:v>908</c:v>
                </c:pt>
                <c:pt idx="3">
                  <c:v>907</c:v>
                </c:pt>
                <c:pt idx="4">
                  <c:v>909</c:v>
                </c:pt>
                <c:pt idx="5">
                  <c:v>905</c:v>
                </c:pt>
                <c:pt idx="6">
                  <c:v>905</c:v>
                </c:pt>
                <c:pt idx="7">
                  <c:v>905</c:v>
                </c:pt>
                <c:pt idx="8">
                  <c:v>902</c:v>
                </c:pt>
                <c:pt idx="9">
                  <c:v>903</c:v>
                </c:pt>
                <c:pt idx="10">
                  <c:v>903</c:v>
                </c:pt>
                <c:pt idx="11">
                  <c:v>902</c:v>
                </c:pt>
                <c:pt idx="12">
                  <c:v>901</c:v>
                </c:pt>
                <c:pt idx="13">
                  <c:v>900</c:v>
                </c:pt>
                <c:pt idx="14">
                  <c:v>897</c:v>
                </c:pt>
                <c:pt idx="15">
                  <c:v>896</c:v>
                </c:pt>
                <c:pt idx="16">
                  <c:v>894</c:v>
                </c:pt>
                <c:pt idx="17">
                  <c:v>894</c:v>
                </c:pt>
                <c:pt idx="18">
                  <c:v>893</c:v>
                </c:pt>
                <c:pt idx="19">
                  <c:v>892</c:v>
                </c:pt>
                <c:pt idx="20">
                  <c:v>894</c:v>
                </c:pt>
                <c:pt idx="21">
                  <c:v>894</c:v>
                </c:pt>
                <c:pt idx="22">
                  <c:v>893</c:v>
                </c:pt>
                <c:pt idx="23">
                  <c:v>894</c:v>
                </c:pt>
                <c:pt idx="24">
                  <c:v>890</c:v>
                </c:pt>
                <c:pt idx="25">
                  <c:v>891</c:v>
                </c:pt>
                <c:pt idx="26">
                  <c:v>891</c:v>
                </c:pt>
                <c:pt idx="27">
                  <c:v>891</c:v>
                </c:pt>
                <c:pt idx="28">
                  <c:v>891</c:v>
                </c:pt>
                <c:pt idx="29">
                  <c:v>1064</c:v>
                </c:pt>
                <c:pt idx="30">
                  <c:v>1066</c:v>
                </c:pt>
                <c:pt idx="31">
                  <c:v>1067</c:v>
                </c:pt>
                <c:pt idx="32">
                  <c:v>1066</c:v>
                </c:pt>
                <c:pt idx="33">
                  <c:v>1061</c:v>
                </c:pt>
                <c:pt idx="34">
                  <c:v>1059</c:v>
                </c:pt>
                <c:pt idx="35">
                  <c:v>1058</c:v>
                </c:pt>
                <c:pt idx="36">
                  <c:v>1058</c:v>
                </c:pt>
                <c:pt idx="37">
                  <c:v>1058</c:v>
                </c:pt>
                <c:pt idx="38">
                  <c:v>1058</c:v>
                </c:pt>
                <c:pt idx="39">
                  <c:v>1059</c:v>
                </c:pt>
                <c:pt idx="40">
                  <c:v>1059</c:v>
                </c:pt>
                <c:pt idx="41">
                  <c:v>1058</c:v>
                </c:pt>
                <c:pt idx="42">
                  <c:v>1096</c:v>
                </c:pt>
                <c:pt idx="43">
                  <c:v>1094</c:v>
                </c:pt>
                <c:pt idx="44">
                  <c:v>1091</c:v>
                </c:pt>
                <c:pt idx="45">
                  <c:v>1090</c:v>
                </c:pt>
                <c:pt idx="46">
                  <c:v>1090</c:v>
                </c:pt>
                <c:pt idx="47">
                  <c:v>1090</c:v>
                </c:pt>
                <c:pt idx="48">
                  <c:v>1090</c:v>
                </c:pt>
                <c:pt idx="49">
                  <c:v>1090</c:v>
                </c:pt>
                <c:pt idx="50">
                  <c:v>1091</c:v>
                </c:pt>
                <c:pt idx="51">
                  <c:v>1091</c:v>
                </c:pt>
                <c:pt idx="52">
                  <c:v>1093</c:v>
                </c:pt>
                <c:pt idx="53">
                  <c:v>1095</c:v>
                </c:pt>
                <c:pt idx="54">
                  <c:v>1114</c:v>
                </c:pt>
                <c:pt idx="55">
                  <c:v>1115</c:v>
                </c:pt>
                <c:pt idx="56">
                  <c:v>1115</c:v>
                </c:pt>
                <c:pt idx="57">
                  <c:v>1117</c:v>
                </c:pt>
                <c:pt idx="58">
                  <c:v>1117</c:v>
                </c:pt>
                <c:pt idx="59">
                  <c:v>1117</c:v>
                </c:pt>
                <c:pt idx="60">
                  <c:v>1118</c:v>
                </c:pt>
                <c:pt idx="61">
                  <c:v>1119</c:v>
                </c:pt>
                <c:pt idx="62">
                  <c:v>1119</c:v>
                </c:pt>
                <c:pt idx="63">
                  <c:v>1120</c:v>
                </c:pt>
                <c:pt idx="64">
                  <c:v>1122</c:v>
                </c:pt>
                <c:pt idx="65">
                  <c:v>1127</c:v>
                </c:pt>
                <c:pt idx="66">
                  <c:v>1130</c:v>
                </c:pt>
                <c:pt idx="67">
                  <c:v>1132</c:v>
                </c:pt>
                <c:pt idx="68">
                  <c:v>1135</c:v>
                </c:pt>
                <c:pt idx="69">
                  <c:v>1135</c:v>
                </c:pt>
                <c:pt idx="70">
                  <c:v>1137</c:v>
                </c:pt>
                <c:pt idx="71">
                  <c:v>1139</c:v>
                </c:pt>
                <c:pt idx="72">
                  <c:v>1214</c:v>
                </c:pt>
                <c:pt idx="73">
                  <c:v>1222</c:v>
                </c:pt>
                <c:pt idx="74">
                  <c:v>1228</c:v>
                </c:pt>
                <c:pt idx="75">
                  <c:v>1234</c:v>
                </c:pt>
                <c:pt idx="76">
                  <c:v>1241</c:v>
                </c:pt>
                <c:pt idx="77">
                  <c:v>1245</c:v>
                </c:pt>
                <c:pt idx="78">
                  <c:v>1249</c:v>
                </c:pt>
                <c:pt idx="79">
                  <c:v>1252</c:v>
                </c:pt>
                <c:pt idx="80">
                  <c:v>1253</c:v>
                </c:pt>
                <c:pt idx="81">
                  <c:v>1254</c:v>
                </c:pt>
                <c:pt idx="82">
                  <c:v>1256</c:v>
                </c:pt>
                <c:pt idx="83">
                  <c:v>1258</c:v>
                </c:pt>
                <c:pt idx="84">
                  <c:v>1260</c:v>
                </c:pt>
                <c:pt idx="85">
                  <c:v>1262</c:v>
                </c:pt>
                <c:pt idx="86">
                  <c:v>1265</c:v>
                </c:pt>
                <c:pt idx="87">
                  <c:v>1266</c:v>
                </c:pt>
                <c:pt idx="88">
                  <c:v>1263</c:v>
                </c:pt>
                <c:pt idx="89">
                  <c:v>1249</c:v>
                </c:pt>
                <c:pt idx="90">
                  <c:v>1247</c:v>
                </c:pt>
                <c:pt idx="91">
                  <c:v>1243</c:v>
                </c:pt>
                <c:pt idx="92">
                  <c:v>1238</c:v>
                </c:pt>
                <c:pt idx="93">
                  <c:v>1237</c:v>
                </c:pt>
                <c:pt idx="94">
                  <c:v>1240</c:v>
                </c:pt>
                <c:pt idx="95">
                  <c:v>1244</c:v>
                </c:pt>
                <c:pt idx="96">
                  <c:v>1247</c:v>
                </c:pt>
                <c:pt idx="97">
                  <c:v>1251</c:v>
                </c:pt>
                <c:pt idx="98">
                  <c:v>1255</c:v>
                </c:pt>
                <c:pt idx="99">
                  <c:v>1259</c:v>
                </c:pt>
                <c:pt idx="100">
                  <c:v>1264</c:v>
                </c:pt>
                <c:pt idx="101">
                  <c:v>1270</c:v>
                </c:pt>
                <c:pt idx="102">
                  <c:v>1282</c:v>
                </c:pt>
                <c:pt idx="103">
                  <c:v>1284</c:v>
                </c:pt>
                <c:pt idx="104">
                  <c:v>1288</c:v>
                </c:pt>
                <c:pt idx="105">
                  <c:v>1292</c:v>
                </c:pt>
                <c:pt idx="106">
                  <c:v>1298</c:v>
                </c:pt>
                <c:pt idx="107">
                  <c:v>1305</c:v>
                </c:pt>
                <c:pt idx="108">
                  <c:v>1313</c:v>
                </c:pt>
                <c:pt idx="109">
                  <c:v>1320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3FB-49A7-84CB-52AF0DCCE3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03178127"/>
        <c:axId val="513544063"/>
      </c:barChart>
      <c:catAx>
        <c:axId val="40317812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13544063"/>
        <c:crosses val="autoZero"/>
        <c:auto val="1"/>
        <c:lblAlgn val="ctr"/>
        <c:lblOffset val="100"/>
        <c:noMultiLvlLbl val="0"/>
      </c:catAx>
      <c:valAx>
        <c:axId val="51354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31781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수도권 월세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[8]Industry!$C$1</c:f>
              <c:strCache>
                <c:ptCount val="1"/>
                <c:pt idx="0">
                  <c:v>수도권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[8]Industry!$A$2:$A$111</c:f>
              <c:numCache>
                <c:formatCode>General</c:formatCode>
                <c:ptCount val="110"/>
                <c:pt idx="0">
                  <c:v>42186</c:v>
                </c:pt>
                <c:pt idx="1">
                  <c:v>42217</c:v>
                </c:pt>
                <c:pt idx="2">
                  <c:v>42248</c:v>
                </c:pt>
                <c:pt idx="3">
                  <c:v>42278</c:v>
                </c:pt>
                <c:pt idx="4">
                  <c:v>42309</c:v>
                </c:pt>
                <c:pt idx="5">
                  <c:v>42339</c:v>
                </c:pt>
                <c:pt idx="6">
                  <c:v>42370</c:v>
                </c:pt>
                <c:pt idx="7">
                  <c:v>42401</c:v>
                </c:pt>
                <c:pt idx="8">
                  <c:v>42430</c:v>
                </c:pt>
                <c:pt idx="9">
                  <c:v>42461</c:v>
                </c:pt>
                <c:pt idx="10">
                  <c:v>42491</c:v>
                </c:pt>
                <c:pt idx="11">
                  <c:v>42522</c:v>
                </c:pt>
                <c:pt idx="12">
                  <c:v>42552</c:v>
                </c:pt>
                <c:pt idx="13">
                  <c:v>42583</c:v>
                </c:pt>
                <c:pt idx="14">
                  <c:v>42614</c:v>
                </c:pt>
                <c:pt idx="15">
                  <c:v>42644</c:v>
                </c:pt>
                <c:pt idx="16">
                  <c:v>42675</c:v>
                </c:pt>
                <c:pt idx="17">
                  <c:v>42705</c:v>
                </c:pt>
                <c:pt idx="18">
                  <c:v>42736</c:v>
                </c:pt>
                <c:pt idx="19">
                  <c:v>42767</c:v>
                </c:pt>
                <c:pt idx="20">
                  <c:v>42795</c:v>
                </c:pt>
                <c:pt idx="21">
                  <c:v>42826</c:v>
                </c:pt>
                <c:pt idx="22">
                  <c:v>42856</c:v>
                </c:pt>
                <c:pt idx="23">
                  <c:v>42887</c:v>
                </c:pt>
                <c:pt idx="24">
                  <c:v>42917</c:v>
                </c:pt>
                <c:pt idx="25">
                  <c:v>42948</c:v>
                </c:pt>
                <c:pt idx="26">
                  <c:v>42979</c:v>
                </c:pt>
                <c:pt idx="27">
                  <c:v>43009</c:v>
                </c:pt>
                <c:pt idx="28">
                  <c:v>43040</c:v>
                </c:pt>
                <c:pt idx="29">
                  <c:v>43070</c:v>
                </c:pt>
                <c:pt idx="30">
                  <c:v>43101</c:v>
                </c:pt>
                <c:pt idx="31">
                  <c:v>43132</c:v>
                </c:pt>
                <c:pt idx="32">
                  <c:v>43160</c:v>
                </c:pt>
                <c:pt idx="33">
                  <c:v>43191</c:v>
                </c:pt>
                <c:pt idx="34">
                  <c:v>43221</c:v>
                </c:pt>
                <c:pt idx="35">
                  <c:v>43252</c:v>
                </c:pt>
                <c:pt idx="36">
                  <c:v>43282</c:v>
                </c:pt>
                <c:pt idx="37">
                  <c:v>43313</c:v>
                </c:pt>
                <c:pt idx="38">
                  <c:v>43344</c:v>
                </c:pt>
                <c:pt idx="39">
                  <c:v>43374</c:v>
                </c:pt>
                <c:pt idx="40">
                  <c:v>43405</c:v>
                </c:pt>
                <c:pt idx="41">
                  <c:v>43435</c:v>
                </c:pt>
                <c:pt idx="42">
                  <c:v>43466</c:v>
                </c:pt>
                <c:pt idx="43">
                  <c:v>43497</c:v>
                </c:pt>
                <c:pt idx="44">
                  <c:v>43525</c:v>
                </c:pt>
                <c:pt idx="45">
                  <c:v>43556</c:v>
                </c:pt>
                <c:pt idx="46">
                  <c:v>43586</c:v>
                </c:pt>
                <c:pt idx="47">
                  <c:v>43617</c:v>
                </c:pt>
                <c:pt idx="48">
                  <c:v>43647</c:v>
                </c:pt>
                <c:pt idx="49">
                  <c:v>43678</c:v>
                </c:pt>
                <c:pt idx="50">
                  <c:v>43709</c:v>
                </c:pt>
                <c:pt idx="51">
                  <c:v>43739</c:v>
                </c:pt>
                <c:pt idx="52">
                  <c:v>43770</c:v>
                </c:pt>
                <c:pt idx="53">
                  <c:v>43800</c:v>
                </c:pt>
                <c:pt idx="54">
                  <c:v>43831</c:v>
                </c:pt>
                <c:pt idx="55">
                  <c:v>43862</c:v>
                </c:pt>
                <c:pt idx="56">
                  <c:v>43891</c:v>
                </c:pt>
                <c:pt idx="57">
                  <c:v>43922</c:v>
                </c:pt>
                <c:pt idx="58">
                  <c:v>43952</c:v>
                </c:pt>
                <c:pt idx="59">
                  <c:v>43983</c:v>
                </c:pt>
                <c:pt idx="60">
                  <c:v>44013</c:v>
                </c:pt>
                <c:pt idx="61">
                  <c:v>44044</c:v>
                </c:pt>
                <c:pt idx="62">
                  <c:v>44075</c:v>
                </c:pt>
                <c:pt idx="63">
                  <c:v>44105</c:v>
                </c:pt>
                <c:pt idx="64">
                  <c:v>44136</c:v>
                </c:pt>
                <c:pt idx="65">
                  <c:v>44166</c:v>
                </c:pt>
                <c:pt idx="66">
                  <c:v>44197</c:v>
                </c:pt>
                <c:pt idx="67">
                  <c:v>44228</c:v>
                </c:pt>
                <c:pt idx="68">
                  <c:v>44256</c:v>
                </c:pt>
                <c:pt idx="69">
                  <c:v>44287</c:v>
                </c:pt>
                <c:pt idx="70">
                  <c:v>44317</c:v>
                </c:pt>
                <c:pt idx="71">
                  <c:v>44348</c:v>
                </c:pt>
                <c:pt idx="72">
                  <c:v>44378</c:v>
                </c:pt>
                <c:pt idx="73">
                  <c:v>44409</c:v>
                </c:pt>
                <c:pt idx="74">
                  <c:v>44440</c:v>
                </c:pt>
                <c:pt idx="75">
                  <c:v>44470</c:v>
                </c:pt>
                <c:pt idx="76">
                  <c:v>44501</c:v>
                </c:pt>
                <c:pt idx="77">
                  <c:v>44531</c:v>
                </c:pt>
                <c:pt idx="78">
                  <c:v>44562</c:v>
                </c:pt>
                <c:pt idx="79">
                  <c:v>44593</c:v>
                </c:pt>
                <c:pt idx="80">
                  <c:v>44621</c:v>
                </c:pt>
                <c:pt idx="81">
                  <c:v>44652</c:v>
                </c:pt>
                <c:pt idx="82">
                  <c:v>44682</c:v>
                </c:pt>
                <c:pt idx="83">
                  <c:v>44713</c:v>
                </c:pt>
                <c:pt idx="84">
                  <c:v>44743</c:v>
                </c:pt>
                <c:pt idx="85">
                  <c:v>44774</c:v>
                </c:pt>
                <c:pt idx="86">
                  <c:v>44805</c:v>
                </c:pt>
                <c:pt idx="87">
                  <c:v>44835</c:v>
                </c:pt>
                <c:pt idx="88">
                  <c:v>44866</c:v>
                </c:pt>
                <c:pt idx="89">
                  <c:v>44896</c:v>
                </c:pt>
                <c:pt idx="90">
                  <c:v>44927</c:v>
                </c:pt>
                <c:pt idx="91">
                  <c:v>44958</c:v>
                </c:pt>
                <c:pt idx="92">
                  <c:v>44986</c:v>
                </c:pt>
                <c:pt idx="93">
                  <c:v>45017</c:v>
                </c:pt>
                <c:pt idx="94">
                  <c:v>45047</c:v>
                </c:pt>
                <c:pt idx="95">
                  <c:v>45078</c:v>
                </c:pt>
                <c:pt idx="96">
                  <c:v>45108</c:v>
                </c:pt>
                <c:pt idx="97">
                  <c:v>45139</c:v>
                </c:pt>
                <c:pt idx="98">
                  <c:v>45170</c:v>
                </c:pt>
                <c:pt idx="99">
                  <c:v>45200</c:v>
                </c:pt>
                <c:pt idx="100">
                  <c:v>45231</c:v>
                </c:pt>
                <c:pt idx="101">
                  <c:v>45261</c:v>
                </c:pt>
                <c:pt idx="102">
                  <c:v>45292</c:v>
                </c:pt>
                <c:pt idx="103">
                  <c:v>45323</c:v>
                </c:pt>
                <c:pt idx="104">
                  <c:v>45352</c:v>
                </c:pt>
                <c:pt idx="105">
                  <c:v>45383</c:v>
                </c:pt>
                <c:pt idx="106">
                  <c:v>45413</c:v>
                </c:pt>
                <c:pt idx="107">
                  <c:v>45444</c:v>
                </c:pt>
                <c:pt idx="108">
                  <c:v>45474</c:v>
                </c:pt>
                <c:pt idx="109">
                  <c:v>45505</c:v>
                </c:pt>
              </c:numCache>
            </c:numRef>
          </c:cat>
          <c:val>
            <c:numRef>
              <c:f>[8]Industry!$C$2:$C$111</c:f>
              <c:numCache>
                <c:formatCode>General</c:formatCode>
                <c:ptCount val="110"/>
                <c:pt idx="0">
                  <c:v>659.5</c:v>
                </c:pt>
                <c:pt idx="1">
                  <c:v>658.5</c:v>
                </c:pt>
                <c:pt idx="2">
                  <c:v>658.5</c:v>
                </c:pt>
                <c:pt idx="3">
                  <c:v>659.5</c:v>
                </c:pt>
                <c:pt idx="4">
                  <c:v>660</c:v>
                </c:pt>
                <c:pt idx="5">
                  <c:v>661</c:v>
                </c:pt>
                <c:pt idx="6">
                  <c:v>661</c:v>
                </c:pt>
                <c:pt idx="7">
                  <c:v>660</c:v>
                </c:pt>
                <c:pt idx="8">
                  <c:v>658.5</c:v>
                </c:pt>
                <c:pt idx="9">
                  <c:v>656.5</c:v>
                </c:pt>
                <c:pt idx="10">
                  <c:v>657</c:v>
                </c:pt>
                <c:pt idx="11">
                  <c:v>655</c:v>
                </c:pt>
                <c:pt idx="12">
                  <c:v>654.5</c:v>
                </c:pt>
                <c:pt idx="13">
                  <c:v>655</c:v>
                </c:pt>
                <c:pt idx="14">
                  <c:v>659</c:v>
                </c:pt>
                <c:pt idx="15">
                  <c:v>658.5</c:v>
                </c:pt>
                <c:pt idx="16">
                  <c:v>658.5</c:v>
                </c:pt>
                <c:pt idx="17">
                  <c:v>659.5</c:v>
                </c:pt>
                <c:pt idx="18">
                  <c:v>659.5</c:v>
                </c:pt>
                <c:pt idx="19">
                  <c:v>660.5</c:v>
                </c:pt>
                <c:pt idx="20">
                  <c:v>660</c:v>
                </c:pt>
                <c:pt idx="21">
                  <c:v>659.5</c:v>
                </c:pt>
                <c:pt idx="22">
                  <c:v>659.5</c:v>
                </c:pt>
                <c:pt idx="23">
                  <c:v>659.5</c:v>
                </c:pt>
                <c:pt idx="24">
                  <c:v>659.5</c:v>
                </c:pt>
                <c:pt idx="25">
                  <c:v>659.5</c:v>
                </c:pt>
                <c:pt idx="26">
                  <c:v>660</c:v>
                </c:pt>
                <c:pt idx="27">
                  <c:v>660</c:v>
                </c:pt>
                <c:pt idx="28">
                  <c:v>660</c:v>
                </c:pt>
                <c:pt idx="29">
                  <c:v>748.5</c:v>
                </c:pt>
                <c:pt idx="30">
                  <c:v>750.5</c:v>
                </c:pt>
                <c:pt idx="31">
                  <c:v>750.5</c:v>
                </c:pt>
                <c:pt idx="32">
                  <c:v>750</c:v>
                </c:pt>
                <c:pt idx="33">
                  <c:v>750</c:v>
                </c:pt>
                <c:pt idx="34">
                  <c:v>750</c:v>
                </c:pt>
                <c:pt idx="35">
                  <c:v>749.5</c:v>
                </c:pt>
                <c:pt idx="36">
                  <c:v>749.5</c:v>
                </c:pt>
                <c:pt idx="37">
                  <c:v>749.5</c:v>
                </c:pt>
                <c:pt idx="38">
                  <c:v>749</c:v>
                </c:pt>
                <c:pt idx="39">
                  <c:v>748</c:v>
                </c:pt>
                <c:pt idx="40">
                  <c:v>748.5</c:v>
                </c:pt>
                <c:pt idx="41">
                  <c:v>749.5</c:v>
                </c:pt>
                <c:pt idx="42">
                  <c:v>763</c:v>
                </c:pt>
                <c:pt idx="43">
                  <c:v>762</c:v>
                </c:pt>
                <c:pt idx="44">
                  <c:v>762</c:v>
                </c:pt>
                <c:pt idx="45">
                  <c:v>761</c:v>
                </c:pt>
                <c:pt idx="46">
                  <c:v>761</c:v>
                </c:pt>
                <c:pt idx="47">
                  <c:v>760.5</c:v>
                </c:pt>
                <c:pt idx="48">
                  <c:v>760</c:v>
                </c:pt>
                <c:pt idx="49">
                  <c:v>758.5</c:v>
                </c:pt>
                <c:pt idx="50">
                  <c:v>758.5</c:v>
                </c:pt>
                <c:pt idx="51">
                  <c:v>758</c:v>
                </c:pt>
                <c:pt idx="52">
                  <c:v>758</c:v>
                </c:pt>
                <c:pt idx="53">
                  <c:v>758</c:v>
                </c:pt>
                <c:pt idx="54">
                  <c:v>781.5</c:v>
                </c:pt>
                <c:pt idx="55">
                  <c:v>781</c:v>
                </c:pt>
                <c:pt idx="56">
                  <c:v>781.5</c:v>
                </c:pt>
                <c:pt idx="57">
                  <c:v>781.5</c:v>
                </c:pt>
                <c:pt idx="58">
                  <c:v>779.5</c:v>
                </c:pt>
                <c:pt idx="59">
                  <c:v>780.5</c:v>
                </c:pt>
                <c:pt idx="60">
                  <c:v>781</c:v>
                </c:pt>
                <c:pt idx="61">
                  <c:v>782</c:v>
                </c:pt>
                <c:pt idx="62">
                  <c:v>783.5</c:v>
                </c:pt>
                <c:pt idx="63">
                  <c:v>784</c:v>
                </c:pt>
                <c:pt idx="64">
                  <c:v>785</c:v>
                </c:pt>
                <c:pt idx="65">
                  <c:v>787.5</c:v>
                </c:pt>
                <c:pt idx="66">
                  <c:v>791.5</c:v>
                </c:pt>
                <c:pt idx="67">
                  <c:v>793</c:v>
                </c:pt>
                <c:pt idx="68">
                  <c:v>796</c:v>
                </c:pt>
                <c:pt idx="69">
                  <c:v>796.5</c:v>
                </c:pt>
                <c:pt idx="70">
                  <c:v>798</c:v>
                </c:pt>
                <c:pt idx="71">
                  <c:v>801</c:v>
                </c:pt>
                <c:pt idx="72">
                  <c:v>881.5</c:v>
                </c:pt>
                <c:pt idx="73">
                  <c:v>888</c:v>
                </c:pt>
                <c:pt idx="74">
                  <c:v>895</c:v>
                </c:pt>
                <c:pt idx="75">
                  <c:v>900</c:v>
                </c:pt>
                <c:pt idx="76">
                  <c:v>906</c:v>
                </c:pt>
                <c:pt idx="77">
                  <c:v>910</c:v>
                </c:pt>
                <c:pt idx="78">
                  <c:v>912</c:v>
                </c:pt>
                <c:pt idx="79">
                  <c:v>913.5</c:v>
                </c:pt>
                <c:pt idx="80">
                  <c:v>916</c:v>
                </c:pt>
                <c:pt idx="81">
                  <c:v>918.5</c:v>
                </c:pt>
                <c:pt idx="82">
                  <c:v>923.5</c:v>
                </c:pt>
                <c:pt idx="83">
                  <c:v>925.5</c:v>
                </c:pt>
                <c:pt idx="84">
                  <c:v>931.5</c:v>
                </c:pt>
                <c:pt idx="85">
                  <c:v>934.5</c:v>
                </c:pt>
                <c:pt idx="86">
                  <c:v>937</c:v>
                </c:pt>
                <c:pt idx="87">
                  <c:v>937.5</c:v>
                </c:pt>
                <c:pt idx="88">
                  <c:v>934</c:v>
                </c:pt>
                <c:pt idx="89">
                  <c:v>927.5</c:v>
                </c:pt>
                <c:pt idx="90">
                  <c:v>925.5</c:v>
                </c:pt>
                <c:pt idx="91">
                  <c:v>921</c:v>
                </c:pt>
                <c:pt idx="92">
                  <c:v>917.5</c:v>
                </c:pt>
                <c:pt idx="93">
                  <c:v>916.5</c:v>
                </c:pt>
                <c:pt idx="94">
                  <c:v>916.5</c:v>
                </c:pt>
                <c:pt idx="95">
                  <c:v>917</c:v>
                </c:pt>
                <c:pt idx="96">
                  <c:v>918.5</c:v>
                </c:pt>
                <c:pt idx="97">
                  <c:v>921</c:v>
                </c:pt>
                <c:pt idx="98">
                  <c:v>924.5</c:v>
                </c:pt>
                <c:pt idx="99">
                  <c:v>929</c:v>
                </c:pt>
                <c:pt idx="100">
                  <c:v>933</c:v>
                </c:pt>
                <c:pt idx="101">
                  <c:v>935.5</c:v>
                </c:pt>
                <c:pt idx="102">
                  <c:v>949</c:v>
                </c:pt>
                <c:pt idx="103">
                  <c:v>951.5</c:v>
                </c:pt>
                <c:pt idx="104">
                  <c:v>954</c:v>
                </c:pt>
                <c:pt idx="105">
                  <c:v>956.5</c:v>
                </c:pt>
                <c:pt idx="106">
                  <c:v>959.5</c:v>
                </c:pt>
                <c:pt idx="107">
                  <c:v>963</c:v>
                </c:pt>
                <c:pt idx="108">
                  <c:v>967</c:v>
                </c:pt>
                <c:pt idx="109">
                  <c:v>971.5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1D-4F63-80F0-0DA2A8A132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2364143"/>
        <c:axId val="323219439"/>
      </c:barChart>
      <c:catAx>
        <c:axId val="14236414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23219439"/>
        <c:crosses val="autoZero"/>
        <c:auto val="1"/>
        <c:lblAlgn val="ctr"/>
        <c:lblOffset val="100"/>
        <c:noMultiLvlLbl val="0"/>
      </c:catAx>
      <c:valAx>
        <c:axId val="3232194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23641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5</a:t>
            </a:r>
            <a:r>
              <a:rPr lang="ko-KR" altLang="en-US"/>
              <a:t>대 광역시 월세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[8]Industry!$D$1</c:f>
              <c:strCache>
                <c:ptCount val="1"/>
                <c:pt idx="0">
                  <c:v>5대 광역시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[8]Industry!$A$2:$A$111</c:f>
              <c:numCache>
                <c:formatCode>General</c:formatCode>
                <c:ptCount val="110"/>
                <c:pt idx="0">
                  <c:v>42186</c:v>
                </c:pt>
                <c:pt idx="1">
                  <c:v>42217</c:v>
                </c:pt>
                <c:pt idx="2">
                  <c:v>42248</c:v>
                </c:pt>
                <c:pt idx="3">
                  <c:v>42278</c:v>
                </c:pt>
                <c:pt idx="4">
                  <c:v>42309</c:v>
                </c:pt>
                <c:pt idx="5">
                  <c:v>42339</c:v>
                </c:pt>
                <c:pt idx="6">
                  <c:v>42370</c:v>
                </c:pt>
                <c:pt idx="7">
                  <c:v>42401</c:v>
                </c:pt>
                <c:pt idx="8">
                  <c:v>42430</c:v>
                </c:pt>
                <c:pt idx="9">
                  <c:v>42461</c:v>
                </c:pt>
                <c:pt idx="10">
                  <c:v>42491</c:v>
                </c:pt>
                <c:pt idx="11">
                  <c:v>42522</c:v>
                </c:pt>
                <c:pt idx="12">
                  <c:v>42552</c:v>
                </c:pt>
                <c:pt idx="13">
                  <c:v>42583</c:v>
                </c:pt>
                <c:pt idx="14">
                  <c:v>42614</c:v>
                </c:pt>
                <c:pt idx="15">
                  <c:v>42644</c:v>
                </c:pt>
                <c:pt idx="16">
                  <c:v>42675</c:v>
                </c:pt>
                <c:pt idx="17">
                  <c:v>42705</c:v>
                </c:pt>
                <c:pt idx="18">
                  <c:v>42736</c:v>
                </c:pt>
                <c:pt idx="19">
                  <c:v>42767</c:v>
                </c:pt>
                <c:pt idx="20">
                  <c:v>42795</c:v>
                </c:pt>
                <c:pt idx="21">
                  <c:v>42826</c:v>
                </c:pt>
                <c:pt idx="22">
                  <c:v>42856</c:v>
                </c:pt>
                <c:pt idx="23">
                  <c:v>42887</c:v>
                </c:pt>
                <c:pt idx="24">
                  <c:v>42917</c:v>
                </c:pt>
                <c:pt idx="25">
                  <c:v>42948</c:v>
                </c:pt>
                <c:pt idx="26">
                  <c:v>42979</c:v>
                </c:pt>
                <c:pt idx="27">
                  <c:v>43009</c:v>
                </c:pt>
                <c:pt idx="28">
                  <c:v>43040</c:v>
                </c:pt>
                <c:pt idx="29">
                  <c:v>43070</c:v>
                </c:pt>
                <c:pt idx="30">
                  <c:v>43101</c:v>
                </c:pt>
                <c:pt idx="31">
                  <c:v>43132</c:v>
                </c:pt>
                <c:pt idx="32">
                  <c:v>43160</c:v>
                </c:pt>
                <c:pt idx="33">
                  <c:v>43191</c:v>
                </c:pt>
                <c:pt idx="34">
                  <c:v>43221</c:v>
                </c:pt>
                <c:pt idx="35">
                  <c:v>43252</c:v>
                </c:pt>
                <c:pt idx="36">
                  <c:v>43282</c:v>
                </c:pt>
                <c:pt idx="37">
                  <c:v>43313</c:v>
                </c:pt>
                <c:pt idx="38">
                  <c:v>43344</c:v>
                </c:pt>
                <c:pt idx="39">
                  <c:v>43374</c:v>
                </c:pt>
                <c:pt idx="40">
                  <c:v>43405</c:v>
                </c:pt>
                <c:pt idx="41">
                  <c:v>43435</c:v>
                </c:pt>
                <c:pt idx="42">
                  <c:v>43466</c:v>
                </c:pt>
                <c:pt idx="43">
                  <c:v>43497</c:v>
                </c:pt>
                <c:pt idx="44">
                  <c:v>43525</c:v>
                </c:pt>
                <c:pt idx="45">
                  <c:v>43556</c:v>
                </c:pt>
                <c:pt idx="46">
                  <c:v>43586</c:v>
                </c:pt>
                <c:pt idx="47">
                  <c:v>43617</c:v>
                </c:pt>
                <c:pt idx="48">
                  <c:v>43647</c:v>
                </c:pt>
                <c:pt idx="49">
                  <c:v>43678</c:v>
                </c:pt>
                <c:pt idx="50">
                  <c:v>43709</c:v>
                </c:pt>
                <c:pt idx="51">
                  <c:v>43739</c:v>
                </c:pt>
                <c:pt idx="52">
                  <c:v>43770</c:v>
                </c:pt>
                <c:pt idx="53">
                  <c:v>43800</c:v>
                </c:pt>
                <c:pt idx="54">
                  <c:v>43831</c:v>
                </c:pt>
                <c:pt idx="55">
                  <c:v>43862</c:v>
                </c:pt>
                <c:pt idx="56">
                  <c:v>43891</c:v>
                </c:pt>
                <c:pt idx="57">
                  <c:v>43922</c:v>
                </c:pt>
                <c:pt idx="58">
                  <c:v>43952</c:v>
                </c:pt>
                <c:pt idx="59">
                  <c:v>43983</c:v>
                </c:pt>
                <c:pt idx="60">
                  <c:v>44013</c:v>
                </c:pt>
                <c:pt idx="61">
                  <c:v>44044</c:v>
                </c:pt>
                <c:pt idx="62">
                  <c:v>44075</c:v>
                </c:pt>
                <c:pt idx="63">
                  <c:v>44105</c:v>
                </c:pt>
                <c:pt idx="64">
                  <c:v>44136</c:v>
                </c:pt>
                <c:pt idx="65">
                  <c:v>44166</c:v>
                </c:pt>
                <c:pt idx="66">
                  <c:v>44197</c:v>
                </c:pt>
                <c:pt idx="67">
                  <c:v>44228</c:v>
                </c:pt>
                <c:pt idx="68">
                  <c:v>44256</c:v>
                </c:pt>
                <c:pt idx="69">
                  <c:v>44287</c:v>
                </c:pt>
                <c:pt idx="70">
                  <c:v>44317</c:v>
                </c:pt>
                <c:pt idx="71">
                  <c:v>44348</c:v>
                </c:pt>
                <c:pt idx="72">
                  <c:v>44378</c:v>
                </c:pt>
                <c:pt idx="73">
                  <c:v>44409</c:v>
                </c:pt>
                <c:pt idx="74">
                  <c:v>44440</c:v>
                </c:pt>
                <c:pt idx="75">
                  <c:v>44470</c:v>
                </c:pt>
                <c:pt idx="76">
                  <c:v>44501</c:v>
                </c:pt>
                <c:pt idx="77">
                  <c:v>44531</c:v>
                </c:pt>
                <c:pt idx="78">
                  <c:v>44562</c:v>
                </c:pt>
                <c:pt idx="79">
                  <c:v>44593</c:v>
                </c:pt>
                <c:pt idx="80">
                  <c:v>44621</c:v>
                </c:pt>
                <c:pt idx="81">
                  <c:v>44652</c:v>
                </c:pt>
                <c:pt idx="82">
                  <c:v>44682</c:v>
                </c:pt>
                <c:pt idx="83">
                  <c:v>44713</c:v>
                </c:pt>
                <c:pt idx="84">
                  <c:v>44743</c:v>
                </c:pt>
                <c:pt idx="85">
                  <c:v>44774</c:v>
                </c:pt>
                <c:pt idx="86">
                  <c:v>44805</c:v>
                </c:pt>
                <c:pt idx="87">
                  <c:v>44835</c:v>
                </c:pt>
                <c:pt idx="88">
                  <c:v>44866</c:v>
                </c:pt>
                <c:pt idx="89">
                  <c:v>44896</c:v>
                </c:pt>
                <c:pt idx="90">
                  <c:v>44927</c:v>
                </c:pt>
                <c:pt idx="91">
                  <c:v>44958</c:v>
                </c:pt>
                <c:pt idx="92">
                  <c:v>44986</c:v>
                </c:pt>
                <c:pt idx="93">
                  <c:v>45017</c:v>
                </c:pt>
                <c:pt idx="94">
                  <c:v>45047</c:v>
                </c:pt>
                <c:pt idx="95">
                  <c:v>45078</c:v>
                </c:pt>
                <c:pt idx="96">
                  <c:v>45108</c:v>
                </c:pt>
                <c:pt idx="97">
                  <c:v>45139</c:v>
                </c:pt>
                <c:pt idx="98">
                  <c:v>45170</c:v>
                </c:pt>
                <c:pt idx="99">
                  <c:v>45200</c:v>
                </c:pt>
                <c:pt idx="100">
                  <c:v>45231</c:v>
                </c:pt>
                <c:pt idx="101">
                  <c:v>45261</c:v>
                </c:pt>
                <c:pt idx="102">
                  <c:v>45292</c:v>
                </c:pt>
                <c:pt idx="103">
                  <c:v>45323</c:v>
                </c:pt>
                <c:pt idx="104">
                  <c:v>45352</c:v>
                </c:pt>
                <c:pt idx="105">
                  <c:v>45383</c:v>
                </c:pt>
                <c:pt idx="106">
                  <c:v>45413</c:v>
                </c:pt>
                <c:pt idx="107">
                  <c:v>45444</c:v>
                </c:pt>
                <c:pt idx="108">
                  <c:v>45474</c:v>
                </c:pt>
                <c:pt idx="109">
                  <c:v>45505</c:v>
                </c:pt>
              </c:numCache>
            </c:numRef>
          </c:cat>
          <c:val>
            <c:numRef>
              <c:f>[8]Industry!$D$2:$D$111</c:f>
              <c:numCache>
                <c:formatCode>General</c:formatCode>
                <c:ptCount val="110"/>
                <c:pt idx="0">
                  <c:v>576</c:v>
                </c:pt>
                <c:pt idx="1">
                  <c:v>576</c:v>
                </c:pt>
                <c:pt idx="2">
                  <c:v>575.79999999999995</c:v>
                </c:pt>
                <c:pt idx="3">
                  <c:v>575.20000000000005</c:v>
                </c:pt>
                <c:pt idx="4">
                  <c:v>575.4</c:v>
                </c:pt>
                <c:pt idx="5">
                  <c:v>575.79999999999995</c:v>
                </c:pt>
                <c:pt idx="6">
                  <c:v>575.79999999999995</c:v>
                </c:pt>
                <c:pt idx="7">
                  <c:v>576.20000000000005</c:v>
                </c:pt>
                <c:pt idx="8">
                  <c:v>576.20000000000005</c:v>
                </c:pt>
                <c:pt idx="9">
                  <c:v>575.6</c:v>
                </c:pt>
                <c:pt idx="10">
                  <c:v>575.20000000000005</c:v>
                </c:pt>
                <c:pt idx="11">
                  <c:v>573.79999999999995</c:v>
                </c:pt>
                <c:pt idx="12">
                  <c:v>573</c:v>
                </c:pt>
                <c:pt idx="13">
                  <c:v>572.79999999999995</c:v>
                </c:pt>
                <c:pt idx="14">
                  <c:v>572.79999999999995</c:v>
                </c:pt>
                <c:pt idx="15">
                  <c:v>572.79999999999995</c:v>
                </c:pt>
                <c:pt idx="16">
                  <c:v>572.79999999999995</c:v>
                </c:pt>
                <c:pt idx="17">
                  <c:v>572.6</c:v>
                </c:pt>
                <c:pt idx="18">
                  <c:v>572.4</c:v>
                </c:pt>
                <c:pt idx="19">
                  <c:v>572.79999999999995</c:v>
                </c:pt>
                <c:pt idx="20">
                  <c:v>572.20000000000005</c:v>
                </c:pt>
                <c:pt idx="21">
                  <c:v>572</c:v>
                </c:pt>
                <c:pt idx="22">
                  <c:v>572</c:v>
                </c:pt>
                <c:pt idx="23">
                  <c:v>571.4</c:v>
                </c:pt>
                <c:pt idx="24">
                  <c:v>571.4</c:v>
                </c:pt>
                <c:pt idx="25">
                  <c:v>571.6</c:v>
                </c:pt>
                <c:pt idx="26">
                  <c:v>572.79999999999995</c:v>
                </c:pt>
                <c:pt idx="27">
                  <c:v>572.79999999999995</c:v>
                </c:pt>
                <c:pt idx="28">
                  <c:v>573.20000000000005</c:v>
                </c:pt>
                <c:pt idx="29">
                  <c:v>580.20000000000005</c:v>
                </c:pt>
                <c:pt idx="30">
                  <c:v>580.6</c:v>
                </c:pt>
                <c:pt idx="31">
                  <c:v>580.20000000000005</c:v>
                </c:pt>
                <c:pt idx="32">
                  <c:v>579.79999999999995</c:v>
                </c:pt>
                <c:pt idx="33">
                  <c:v>579.6</c:v>
                </c:pt>
                <c:pt idx="34">
                  <c:v>579.20000000000005</c:v>
                </c:pt>
                <c:pt idx="35">
                  <c:v>579</c:v>
                </c:pt>
                <c:pt idx="36">
                  <c:v>578.6</c:v>
                </c:pt>
                <c:pt idx="37">
                  <c:v>578</c:v>
                </c:pt>
                <c:pt idx="38">
                  <c:v>577.4</c:v>
                </c:pt>
                <c:pt idx="39">
                  <c:v>576.6</c:v>
                </c:pt>
                <c:pt idx="40">
                  <c:v>575.6</c:v>
                </c:pt>
                <c:pt idx="41">
                  <c:v>574.20000000000005</c:v>
                </c:pt>
                <c:pt idx="42">
                  <c:v>582.20000000000005</c:v>
                </c:pt>
                <c:pt idx="43">
                  <c:v>581.4</c:v>
                </c:pt>
                <c:pt idx="44">
                  <c:v>580.79999999999995</c:v>
                </c:pt>
                <c:pt idx="45">
                  <c:v>580</c:v>
                </c:pt>
                <c:pt idx="46">
                  <c:v>579.6</c:v>
                </c:pt>
                <c:pt idx="47">
                  <c:v>578.6</c:v>
                </c:pt>
                <c:pt idx="48">
                  <c:v>578.20000000000005</c:v>
                </c:pt>
                <c:pt idx="49">
                  <c:v>578</c:v>
                </c:pt>
                <c:pt idx="50">
                  <c:v>578</c:v>
                </c:pt>
                <c:pt idx="51">
                  <c:v>577.79999999999995</c:v>
                </c:pt>
                <c:pt idx="52">
                  <c:v>578.20000000000005</c:v>
                </c:pt>
                <c:pt idx="53">
                  <c:v>578.20000000000005</c:v>
                </c:pt>
                <c:pt idx="54">
                  <c:v>586.6</c:v>
                </c:pt>
                <c:pt idx="55">
                  <c:v>587</c:v>
                </c:pt>
                <c:pt idx="56">
                  <c:v>587.6</c:v>
                </c:pt>
                <c:pt idx="57">
                  <c:v>587.79999999999995</c:v>
                </c:pt>
                <c:pt idx="58">
                  <c:v>588</c:v>
                </c:pt>
                <c:pt idx="59">
                  <c:v>589.20000000000005</c:v>
                </c:pt>
                <c:pt idx="60">
                  <c:v>590</c:v>
                </c:pt>
                <c:pt idx="61">
                  <c:v>591.20000000000005</c:v>
                </c:pt>
                <c:pt idx="62">
                  <c:v>592.79999999999995</c:v>
                </c:pt>
                <c:pt idx="63">
                  <c:v>593.79999999999995</c:v>
                </c:pt>
                <c:pt idx="64">
                  <c:v>596.20000000000005</c:v>
                </c:pt>
                <c:pt idx="65">
                  <c:v>602</c:v>
                </c:pt>
                <c:pt idx="66">
                  <c:v>605.20000000000005</c:v>
                </c:pt>
                <c:pt idx="67">
                  <c:v>608.20000000000005</c:v>
                </c:pt>
                <c:pt idx="68">
                  <c:v>609.20000000000005</c:v>
                </c:pt>
                <c:pt idx="69">
                  <c:v>611</c:v>
                </c:pt>
                <c:pt idx="70">
                  <c:v>612.6</c:v>
                </c:pt>
                <c:pt idx="71">
                  <c:v>614.79999999999995</c:v>
                </c:pt>
                <c:pt idx="72">
                  <c:v>659.4</c:v>
                </c:pt>
                <c:pt idx="73">
                  <c:v>664.2</c:v>
                </c:pt>
                <c:pt idx="74">
                  <c:v>667.2</c:v>
                </c:pt>
                <c:pt idx="75">
                  <c:v>670.4</c:v>
                </c:pt>
                <c:pt idx="76">
                  <c:v>674</c:v>
                </c:pt>
                <c:pt idx="77">
                  <c:v>676.4</c:v>
                </c:pt>
                <c:pt idx="78">
                  <c:v>677.4</c:v>
                </c:pt>
                <c:pt idx="79">
                  <c:v>678.4</c:v>
                </c:pt>
                <c:pt idx="80">
                  <c:v>680.4</c:v>
                </c:pt>
                <c:pt idx="81">
                  <c:v>682</c:v>
                </c:pt>
                <c:pt idx="82">
                  <c:v>683.6</c:v>
                </c:pt>
                <c:pt idx="83">
                  <c:v>684.8</c:v>
                </c:pt>
                <c:pt idx="84">
                  <c:v>686.2</c:v>
                </c:pt>
                <c:pt idx="85">
                  <c:v>687.4</c:v>
                </c:pt>
                <c:pt idx="86">
                  <c:v>688.2</c:v>
                </c:pt>
                <c:pt idx="87">
                  <c:v>688</c:v>
                </c:pt>
                <c:pt idx="88">
                  <c:v>686.2</c:v>
                </c:pt>
                <c:pt idx="89">
                  <c:v>684</c:v>
                </c:pt>
                <c:pt idx="90">
                  <c:v>682.8</c:v>
                </c:pt>
                <c:pt idx="91">
                  <c:v>680.8</c:v>
                </c:pt>
                <c:pt idx="92">
                  <c:v>679.2</c:v>
                </c:pt>
                <c:pt idx="93">
                  <c:v>678.6</c:v>
                </c:pt>
                <c:pt idx="94">
                  <c:v>678</c:v>
                </c:pt>
                <c:pt idx="95">
                  <c:v>677.6</c:v>
                </c:pt>
                <c:pt idx="96">
                  <c:v>678</c:v>
                </c:pt>
                <c:pt idx="97">
                  <c:v>678.6</c:v>
                </c:pt>
                <c:pt idx="98">
                  <c:v>679.2</c:v>
                </c:pt>
                <c:pt idx="99">
                  <c:v>680.2</c:v>
                </c:pt>
                <c:pt idx="100">
                  <c:v>680.8</c:v>
                </c:pt>
                <c:pt idx="101">
                  <c:v>682</c:v>
                </c:pt>
                <c:pt idx="102">
                  <c:v>691.4</c:v>
                </c:pt>
                <c:pt idx="103">
                  <c:v>692</c:v>
                </c:pt>
                <c:pt idx="104">
                  <c:v>692.6</c:v>
                </c:pt>
                <c:pt idx="105">
                  <c:v>692.8</c:v>
                </c:pt>
                <c:pt idx="106">
                  <c:v>693.2</c:v>
                </c:pt>
                <c:pt idx="107">
                  <c:v>693.8</c:v>
                </c:pt>
                <c:pt idx="108">
                  <c:v>693.8</c:v>
                </c:pt>
                <c:pt idx="109">
                  <c:v>694.2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C2-4795-BEF3-1E96483F0C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2367343"/>
        <c:axId val="332073679"/>
      </c:barChart>
      <c:catAx>
        <c:axId val="14236734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32073679"/>
        <c:crosses val="autoZero"/>
        <c:auto val="1"/>
        <c:lblAlgn val="ctr"/>
        <c:lblOffset val="100"/>
        <c:noMultiLvlLbl val="0"/>
      </c:catAx>
      <c:valAx>
        <c:axId val="332073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23673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지방 월세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[8]Industry!$E$1</c:f>
              <c:strCache>
                <c:ptCount val="1"/>
                <c:pt idx="0">
                  <c:v>지방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[8]Industry!$A$2:$A$111</c:f>
              <c:numCache>
                <c:formatCode>General</c:formatCode>
                <c:ptCount val="110"/>
                <c:pt idx="0">
                  <c:v>42186</c:v>
                </c:pt>
                <c:pt idx="1">
                  <c:v>42217</c:v>
                </c:pt>
                <c:pt idx="2">
                  <c:v>42248</c:v>
                </c:pt>
                <c:pt idx="3">
                  <c:v>42278</c:v>
                </c:pt>
                <c:pt idx="4">
                  <c:v>42309</c:v>
                </c:pt>
                <c:pt idx="5">
                  <c:v>42339</c:v>
                </c:pt>
                <c:pt idx="6">
                  <c:v>42370</c:v>
                </c:pt>
                <c:pt idx="7">
                  <c:v>42401</c:v>
                </c:pt>
                <c:pt idx="8">
                  <c:v>42430</c:v>
                </c:pt>
                <c:pt idx="9">
                  <c:v>42461</c:v>
                </c:pt>
                <c:pt idx="10">
                  <c:v>42491</c:v>
                </c:pt>
                <c:pt idx="11">
                  <c:v>42522</c:v>
                </c:pt>
                <c:pt idx="12">
                  <c:v>42552</c:v>
                </c:pt>
                <c:pt idx="13">
                  <c:v>42583</c:v>
                </c:pt>
                <c:pt idx="14">
                  <c:v>42614</c:v>
                </c:pt>
                <c:pt idx="15">
                  <c:v>42644</c:v>
                </c:pt>
                <c:pt idx="16">
                  <c:v>42675</c:v>
                </c:pt>
                <c:pt idx="17">
                  <c:v>42705</c:v>
                </c:pt>
                <c:pt idx="18">
                  <c:v>42736</c:v>
                </c:pt>
                <c:pt idx="19">
                  <c:v>42767</c:v>
                </c:pt>
                <c:pt idx="20">
                  <c:v>42795</c:v>
                </c:pt>
                <c:pt idx="21">
                  <c:v>42826</c:v>
                </c:pt>
                <c:pt idx="22">
                  <c:v>42856</c:v>
                </c:pt>
                <c:pt idx="23">
                  <c:v>42887</c:v>
                </c:pt>
                <c:pt idx="24">
                  <c:v>42917</c:v>
                </c:pt>
                <c:pt idx="25">
                  <c:v>42948</c:v>
                </c:pt>
                <c:pt idx="26">
                  <c:v>42979</c:v>
                </c:pt>
                <c:pt idx="27">
                  <c:v>43009</c:v>
                </c:pt>
                <c:pt idx="28">
                  <c:v>43040</c:v>
                </c:pt>
                <c:pt idx="29">
                  <c:v>43070</c:v>
                </c:pt>
                <c:pt idx="30">
                  <c:v>43101</c:v>
                </c:pt>
                <c:pt idx="31">
                  <c:v>43132</c:v>
                </c:pt>
                <c:pt idx="32">
                  <c:v>43160</c:v>
                </c:pt>
                <c:pt idx="33">
                  <c:v>43191</c:v>
                </c:pt>
                <c:pt idx="34">
                  <c:v>43221</c:v>
                </c:pt>
                <c:pt idx="35">
                  <c:v>43252</c:v>
                </c:pt>
                <c:pt idx="36">
                  <c:v>43282</c:v>
                </c:pt>
                <c:pt idx="37">
                  <c:v>43313</c:v>
                </c:pt>
                <c:pt idx="38">
                  <c:v>43344</c:v>
                </c:pt>
                <c:pt idx="39">
                  <c:v>43374</c:v>
                </c:pt>
                <c:pt idx="40">
                  <c:v>43405</c:v>
                </c:pt>
                <c:pt idx="41">
                  <c:v>43435</c:v>
                </c:pt>
                <c:pt idx="42">
                  <c:v>43466</c:v>
                </c:pt>
                <c:pt idx="43">
                  <c:v>43497</c:v>
                </c:pt>
                <c:pt idx="44">
                  <c:v>43525</c:v>
                </c:pt>
                <c:pt idx="45">
                  <c:v>43556</c:v>
                </c:pt>
                <c:pt idx="46">
                  <c:v>43586</c:v>
                </c:pt>
                <c:pt idx="47">
                  <c:v>43617</c:v>
                </c:pt>
                <c:pt idx="48">
                  <c:v>43647</c:v>
                </c:pt>
                <c:pt idx="49">
                  <c:v>43678</c:v>
                </c:pt>
                <c:pt idx="50">
                  <c:v>43709</c:v>
                </c:pt>
                <c:pt idx="51">
                  <c:v>43739</c:v>
                </c:pt>
                <c:pt idx="52">
                  <c:v>43770</c:v>
                </c:pt>
                <c:pt idx="53">
                  <c:v>43800</c:v>
                </c:pt>
                <c:pt idx="54">
                  <c:v>43831</c:v>
                </c:pt>
                <c:pt idx="55">
                  <c:v>43862</c:v>
                </c:pt>
                <c:pt idx="56">
                  <c:v>43891</c:v>
                </c:pt>
                <c:pt idx="57">
                  <c:v>43922</c:v>
                </c:pt>
                <c:pt idx="58">
                  <c:v>43952</c:v>
                </c:pt>
                <c:pt idx="59">
                  <c:v>43983</c:v>
                </c:pt>
                <c:pt idx="60">
                  <c:v>44013</c:v>
                </c:pt>
                <c:pt idx="61">
                  <c:v>44044</c:v>
                </c:pt>
                <c:pt idx="62">
                  <c:v>44075</c:v>
                </c:pt>
                <c:pt idx="63">
                  <c:v>44105</c:v>
                </c:pt>
                <c:pt idx="64">
                  <c:v>44136</c:v>
                </c:pt>
                <c:pt idx="65">
                  <c:v>44166</c:v>
                </c:pt>
                <c:pt idx="66">
                  <c:v>44197</c:v>
                </c:pt>
                <c:pt idx="67">
                  <c:v>44228</c:v>
                </c:pt>
                <c:pt idx="68">
                  <c:v>44256</c:v>
                </c:pt>
                <c:pt idx="69">
                  <c:v>44287</c:v>
                </c:pt>
                <c:pt idx="70">
                  <c:v>44317</c:v>
                </c:pt>
                <c:pt idx="71">
                  <c:v>44348</c:v>
                </c:pt>
                <c:pt idx="72">
                  <c:v>44378</c:v>
                </c:pt>
                <c:pt idx="73">
                  <c:v>44409</c:v>
                </c:pt>
                <c:pt idx="74">
                  <c:v>44440</c:v>
                </c:pt>
                <c:pt idx="75">
                  <c:v>44470</c:v>
                </c:pt>
                <c:pt idx="76">
                  <c:v>44501</c:v>
                </c:pt>
                <c:pt idx="77">
                  <c:v>44531</c:v>
                </c:pt>
                <c:pt idx="78">
                  <c:v>44562</c:v>
                </c:pt>
                <c:pt idx="79">
                  <c:v>44593</c:v>
                </c:pt>
                <c:pt idx="80">
                  <c:v>44621</c:v>
                </c:pt>
                <c:pt idx="81">
                  <c:v>44652</c:v>
                </c:pt>
                <c:pt idx="82">
                  <c:v>44682</c:v>
                </c:pt>
                <c:pt idx="83">
                  <c:v>44713</c:v>
                </c:pt>
                <c:pt idx="84">
                  <c:v>44743</c:v>
                </c:pt>
                <c:pt idx="85">
                  <c:v>44774</c:v>
                </c:pt>
                <c:pt idx="86">
                  <c:v>44805</c:v>
                </c:pt>
                <c:pt idx="87">
                  <c:v>44835</c:v>
                </c:pt>
                <c:pt idx="88">
                  <c:v>44866</c:v>
                </c:pt>
                <c:pt idx="89">
                  <c:v>44896</c:v>
                </c:pt>
                <c:pt idx="90">
                  <c:v>44927</c:v>
                </c:pt>
                <c:pt idx="91">
                  <c:v>44958</c:v>
                </c:pt>
                <c:pt idx="92">
                  <c:v>44986</c:v>
                </c:pt>
                <c:pt idx="93">
                  <c:v>45017</c:v>
                </c:pt>
                <c:pt idx="94">
                  <c:v>45047</c:v>
                </c:pt>
                <c:pt idx="95">
                  <c:v>45078</c:v>
                </c:pt>
                <c:pt idx="96">
                  <c:v>45108</c:v>
                </c:pt>
                <c:pt idx="97">
                  <c:v>45139</c:v>
                </c:pt>
                <c:pt idx="98">
                  <c:v>45170</c:v>
                </c:pt>
                <c:pt idx="99">
                  <c:v>45200</c:v>
                </c:pt>
                <c:pt idx="100">
                  <c:v>45231</c:v>
                </c:pt>
                <c:pt idx="101">
                  <c:v>45261</c:v>
                </c:pt>
                <c:pt idx="102">
                  <c:v>45292</c:v>
                </c:pt>
                <c:pt idx="103">
                  <c:v>45323</c:v>
                </c:pt>
                <c:pt idx="104">
                  <c:v>45352</c:v>
                </c:pt>
                <c:pt idx="105">
                  <c:v>45383</c:v>
                </c:pt>
                <c:pt idx="106">
                  <c:v>45413</c:v>
                </c:pt>
                <c:pt idx="107">
                  <c:v>45444</c:v>
                </c:pt>
                <c:pt idx="108">
                  <c:v>45474</c:v>
                </c:pt>
                <c:pt idx="109">
                  <c:v>45505</c:v>
                </c:pt>
              </c:numCache>
            </c:numRef>
          </c:cat>
          <c:val>
            <c:numRef>
              <c:f>[8]Industry!$E$2:$E$111</c:f>
              <c:numCache>
                <c:formatCode>General</c:formatCode>
                <c:ptCount val="110"/>
                <c:pt idx="0">
                  <c:v>491.2</c:v>
                </c:pt>
                <c:pt idx="1">
                  <c:v>491</c:v>
                </c:pt>
                <c:pt idx="2">
                  <c:v>490.7</c:v>
                </c:pt>
                <c:pt idx="3">
                  <c:v>491.2</c:v>
                </c:pt>
                <c:pt idx="4">
                  <c:v>491.2</c:v>
                </c:pt>
                <c:pt idx="5">
                  <c:v>491.3</c:v>
                </c:pt>
                <c:pt idx="6">
                  <c:v>491.6</c:v>
                </c:pt>
                <c:pt idx="7">
                  <c:v>491.2</c:v>
                </c:pt>
                <c:pt idx="8">
                  <c:v>491.2</c:v>
                </c:pt>
                <c:pt idx="9">
                  <c:v>491.1</c:v>
                </c:pt>
                <c:pt idx="10">
                  <c:v>490.9</c:v>
                </c:pt>
                <c:pt idx="11">
                  <c:v>489.9</c:v>
                </c:pt>
                <c:pt idx="12">
                  <c:v>489.7</c:v>
                </c:pt>
                <c:pt idx="13">
                  <c:v>489.3</c:v>
                </c:pt>
                <c:pt idx="14">
                  <c:v>495.5</c:v>
                </c:pt>
                <c:pt idx="15">
                  <c:v>495.5</c:v>
                </c:pt>
                <c:pt idx="16">
                  <c:v>495.5</c:v>
                </c:pt>
                <c:pt idx="17">
                  <c:v>495.4</c:v>
                </c:pt>
                <c:pt idx="18">
                  <c:v>495.8</c:v>
                </c:pt>
                <c:pt idx="19">
                  <c:v>496.1</c:v>
                </c:pt>
                <c:pt idx="20">
                  <c:v>496.3</c:v>
                </c:pt>
                <c:pt idx="21">
                  <c:v>494.7</c:v>
                </c:pt>
                <c:pt idx="22">
                  <c:v>492.3</c:v>
                </c:pt>
                <c:pt idx="23">
                  <c:v>491.9</c:v>
                </c:pt>
                <c:pt idx="24">
                  <c:v>491.7</c:v>
                </c:pt>
                <c:pt idx="25">
                  <c:v>492</c:v>
                </c:pt>
                <c:pt idx="26">
                  <c:v>492</c:v>
                </c:pt>
                <c:pt idx="27">
                  <c:v>491.9</c:v>
                </c:pt>
                <c:pt idx="28">
                  <c:v>491.9</c:v>
                </c:pt>
                <c:pt idx="29">
                  <c:v>524.70000000000005</c:v>
                </c:pt>
                <c:pt idx="30">
                  <c:v>525</c:v>
                </c:pt>
                <c:pt idx="31">
                  <c:v>524.70000000000005</c:v>
                </c:pt>
                <c:pt idx="32">
                  <c:v>523.70000000000005</c:v>
                </c:pt>
                <c:pt idx="33">
                  <c:v>523.20000000000005</c:v>
                </c:pt>
                <c:pt idx="34">
                  <c:v>522.29999999999995</c:v>
                </c:pt>
                <c:pt idx="35">
                  <c:v>520.70000000000005</c:v>
                </c:pt>
                <c:pt idx="36">
                  <c:v>519.6</c:v>
                </c:pt>
                <c:pt idx="37">
                  <c:v>517.79999999999995</c:v>
                </c:pt>
                <c:pt idx="38">
                  <c:v>517.1</c:v>
                </c:pt>
                <c:pt idx="39">
                  <c:v>516.79999999999995</c:v>
                </c:pt>
                <c:pt idx="40">
                  <c:v>516.79999999999995</c:v>
                </c:pt>
                <c:pt idx="41">
                  <c:v>517.20000000000005</c:v>
                </c:pt>
                <c:pt idx="42">
                  <c:v>534</c:v>
                </c:pt>
                <c:pt idx="43">
                  <c:v>533.6</c:v>
                </c:pt>
                <c:pt idx="44">
                  <c:v>533</c:v>
                </c:pt>
                <c:pt idx="45">
                  <c:v>532.4</c:v>
                </c:pt>
                <c:pt idx="46">
                  <c:v>531.79999999999995</c:v>
                </c:pt>
                <c:pt idx="47">
                  <c:v>530.70000000000005</c:v>
                </c:pt>
                <c:pt idx="48">
                  <c:v>530.20000000000005</c:v>
                </c:pt>
                <c:pt idx="49">
                  <c:v>529.5</c:v>
                </c:pt>
                <c:pt idx="50">
                  <c:v>528.70000000000005</c:v>
                </c:pt>
                <c:pt idx="51">
                  <c:v>528.5</c:v>
                </c:pt>
                <c:pt idx="52">
                  <c:v>528.20000000000005</c:v>
                </c:pt>
                <c:pt idx="53">
                  <c:v>528.20000000000005</c:v>
                </c:pt>
                <c:pt idx="54">
                  <c:v>532</c:v>
                </c:pt>
                <c:pt idx="55">
                  <c:v>532.29999999999995</c:v>
                </c:pt>
                <c:pt idx="56">
                  <c:v>532.70000000000005</c:v>
                </c:pt>
                <c:pt idx="57">
                  <c:v>532.70000000000005</c:v>
                </c:pt>
                <c:pt idx="58">
                  <c:v>532.79999999999995</c:v>
                </c:pt>
                <c:pt idx="59">
                  <c:v>533.20000000000005</c:v>
                </c:pt>
                <c:pt idx="60">
                  <c:v>534.1</c:v>
                </c:pt>
                <c:pt idx="61">
                  <c:v>535.5</c:v>
                </c:pt>
                <c:pt idx="62">
                  <c:v>536.79999999999995</c:v>
                </c:pt>
                <c:pt idx="63">
                  <c:v>537.70000000000005</c:v>
                </c:pt>
                <c:pt idx="64">
                  <c:v>539.1</c:v>
                </c:pt>
                <c:pt idx="65">
                  <c:v>543.5</c:v>
                </c:pt>
                <c:pt idx="66">
                  <c:v>546.79999999999995</c:v>
                </c:pt>
                <c:pt idx="67">
                  <c:v>548.4</c:v>
                </c:pt>
                <c:pt idx="68">
                  <c:v>548.79999999999995</c:v>
                </c:pt>
                <c:pt idx="69">
                  <c:v>549.5</c:v>
                </c:pt>
                <c:pt idx="70">
                  <c:v>550.5</c:v>
                </c:pt>
                <c:pt idx="71">
                  <c:v>551.29999999999995</c:v>
                </c:pt>
                <c:pt idx="72">
                  <c:v>608.79999999999995</c:v>
                </c:pt>
                <c:pt idx="73">
                  <c:v>610.4</c:v>
                </c:pt>
                <c:pt idx="74">
                  <c:v>612.79999999999995</c:v>
                </c:pt>
                <c:pt idx="75">
                  <c:v>615.29999999999995</c:v>
                </c:pt>
                <c:pt idx="76">
                  <c:v>618</c:v>
                </c:pt>
                <c:pt idx="77">
                  <c:v>620.20000000000005</c:v>
                </c:pt>
                <c:pt idx="78">
                  <c:v>620.6</c:v>
                </c:pt>
                <c:pt idx="79">
                  <c:v>621.4</c:v>
                </c:pt>
                <c:pt idx="80">
                  <c:v>622.70000000000005</c:v>
                </c:pt>
                <c:pt idx="81">
                  <c:v>623.9</c:v>
                </c:pt>
                <c:pt idx="82">
                  <c:v>625.6</c:v>
                </c:pt>
                <c:pt idx="83">
                  <c:v>626.70000000000005</c:v>
                </c:pt>
                <c:pt idx="84">
                  <c:v>628.6</c:v>
                </c:pt>
                <c:pt idx="85">
                  <c:v>630</c:v>
                </c:pt>
                <c:pt idx="86">
                  <c:v>630.70000000000005</c:v>
                </c:pt>
                <c:pt idx="87">
                  <c:v>630.4</c:v>
                </c:pt>
                <c:pt idx="88">
                  <c:v>630.1</c:v>
                </c:pt>
                <c:pt idx="89">
                  <c:v>628.5</c:v>
                </c:pt>
                <c:pt idx="90">
                  <c:v>629</c:v>
                </c:pt>
                <c:pt idx="91">
                  <c:v>628.5</c:v>
                </c:pt>
                <c:pt idx="92">
                  <c:v>628.5</c:v>
                </c:pt>
                <c:pt idx="93">
                  <c:v>629.29999999999995</c:v>
                </c:pt>
                <c:pt idx="94">
                  <c:v>630.9</c:v>
                </c:pt>
                <c:pt idx="95">
                  <c:v>632.1</c:v>
                </c:pt>
                <c:pt idx="96">
                  <c:v>633.5</c:v>
                </c:pt>
                <c:pt idx="97">
                  <c:v>634.6</c:v>
                </c:pt>
                <c:pt idx="98">
                  <c:v>636.5</c:v>
                </c:pt>
                <c:pt idx="99">
                  <c:v>638.5</c:v>
                </c:pt>
                <c:pt idx="100">
                  <c:v>640.29999999999995</c:v>
                </c:pt>
                <c:pt idx="101">
                  <c:v>641.29999999999995</c:v>
                </c:pt>
                <c:pt idx="102">
                  <c:v>648.79999999999995</c:v>
                </c:pt>
                <c:pt idx="103">
                  <c:v>649.70000000000005</c:v>
                </c:pt>
                <c:pt idx="104">
                  <c:v>650.29999999999995</c:v>
                </c:pt>
                <c:pt idx="105">
                  <c:v>650</c:v>
                </c:pt>
                <c:pt idx="106">
                  <c:v>650.29999999999995</c:v>
                </c:pt>
                <c:pt idx="107">
                  <c:v>650.79999999999995</c:v>
                </c:pt>
                <c:pt idx="108">
                  <c:v>655.20000000000005</c:v>
                </c:pt>
                <c:pt idx="109">
                  <c:v>656.1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DB-4209-A402-57F98A8BD1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44200399"/>
        <c:axId val="523084303"/>
      </c:barChart>
      <c:catAx>
        <c:axId val="84420039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23084303"/>
        <c:crosses val="autoZero"/>
        <c:auto val="1"/>
        <c:lblAlgn val="ctr"/>
        <c:lblOffset val="100"/>
        <c:noMultiLvlLbl val="0"/>
      </c:catAx>
      <c:valAx>
        <c:axId val="523084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442003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주거용 건축 기성액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[9]Industry!$D$1</c:f>
              <c:strCache>
                <c:ptCount val="1"/>
                <c:pt idx="0">
                  <c:v>건축: 주거용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[9]Industry!$A$2:$A$320</c:f>
              <c:numCache>
                <c:formatCode>General</c:formatCode>
                <c:ptCount val="319"/>
                <c:pt idx="0">
                  <c:v>35796</c:v>
                </c:pt>
                <c:pt idx="1">
                  <c:v>35827</c:v>
                </c:pt>
                <c:pt idx="2">
                  <c:v>35855</c:v>
                </c:pt>
                <c:pt idx="3">
                  <c:v>35886</c:v>
                </c:pt>
                <c:pt idx="4">
                  <c:v>35916</c:v>
                </c:pt>
                <c:pt idx="5">
                  <c:v>35947</c:v>
                </c:pt>
                <c:pt idx="6">
                  <c:v>35977</c:v>
                </c:pt>
                <c:pt idx="7">
                  <c:v>36008</c:v>
                </c:pt>
                <c:pt idx="8">
                  <c:v>36039</c:v>
                </c:pt>
                <c:pt idx="9">
                  <c:v>36069</c:v>
                </c:pt>
                <c:pt idx="10">
                  <c:v>36100</c:v>
                </c:pt>
                <c:pt idx="11">
                  <c:v>36130</c:v>
                </c:pt>
                <c:pt idx="12">
                  <c:v>36161</c:v>
                </c:pt>
                <c:pt idx="13">
                  <c:v>36192</c:v>
                </c:pt>
                <c:pt idx="14">
                  <c:v>36220</c:v>
                </c:pt>
                <c:pt idx="15">
                  <c:v>36251</c:v>
                </c:pt>
                <c:pt idx="16">
                  <c:v>36281</c:v>
                </c:pt>
                <c:pt idx="17">
                  <c:v>36312</c:v>
                </c:pt>
                <c:pt idx="18">
                  <c:v>36342</c:v>
                </c:pt>
                <c:pt idx="19">
                  <c:v>36373</c:v>
                </c:pt>
                <c:pt idx="20">
                  <c:v>36404</c:v>
                </c:pt>
                <c:pt idx="21">
                  <c:v>36434</c:v>
                </c:pt>
                <c:pt idx="22">
                  <c:v>36465</c:v>
                </c:pt>
                <c:pt idx="23">
                  <c:v>36495</c:v>
                </c:pt>
                <c:pt idx="24">
                  <c:v>36526</c:v>
                </c:pt>
                <c:pt idx="25">
                  <c:v>36557</c:v>
                </c:pt>
                <c:pt idx="26">
                  <c:v>36586</c:v>
                </c:pt>
                <c:pt idx="27">
                  <c:v>36617</c:v>
                </c:pt>
                <c:pt idx="28">
                  <c:v>36647</c:v>
                </c:pt>
                <c:pt idx="29">
                  <c:v>36678</c:v>
                </c:pt>
                <c:pt idx="30">
                  <c:v>36708</c:v>
                </c:pt>
                <c:pt idx="31">
                  <c:v>36739</c:v>
                </c:pt>
                <c:pt idx="32">
                  <c:v>36770</c:v>
                </c:pt>
                <c:pt idx="33">
                  <c:v>36800</c:v>
                </c:pt>
                <c:pt idx="34">
                  <c:v>36831</c:v>
                </c:pt>
                <c:pt idx="35">
                  <c:v>36861</c:v>
                </c:pt>
                <c:pt idx="36">
                  <c:v>36892</c:v>
                </c:pt>
                <c:pt idx="37">
                  <c:v>36923</c:v>
                </c:pt>
                <c:pt idx="38">
                  <c:v>36951</c:v>
                </c:pt>
                <c:pt idx="39">
                  <c:v>36982</c:v>
                </c:pt>
                <c:pt idx="40">
                  <c:v>37012</c:v>
                </c:pt>
                <c:pt idx="41">
                  <c:v>37043</c:v>
                </c:pt>
                <c:pt idx="42">
                  <c:v>37073</c:v>
                </c:pt>
                <c:pt idx="43">
                  <c:v>37104</c:v>
                </c:pt>
                <c:pt idx="44">
                  <c:v>37135</c:v>
                </c:pt>
                <c:pt idx="45">
                  <c:v>37165</c:v>
                </c:pt>
                <c:pt idx="46">
                  <c:v>37196</c:v>
                </c:pt>
                <c:pt idx="47">
                  <c:v>37226</c:v>
                </c:pt>
                <c:pt idx="48">
                  <c:v>37257</c:v>
                </c:pt>
                <c:pt idx="49">
                  <c:v>37288</c:v>
                </c:pt>
                <c:pt idx="50">
                  <c:v>37316</c:v>
                </c:pt>
                <c:pt idx="51">
                  <c:v>37347</c:v>
                </c:pt>
                <c:pt idx="52">
                  <c:v>37377</c:v>
                </c:pt>
                <c:pt idx="53">
                  <c:v>37408</c:v>
                </c:pt>
                <c:pt idx="54">
                  <c:v>37438</c:v>
                </c:pt>
                <c:pt idx="55">
                  <c:v>37469</c:v>
                </c:pt>
                <c:pt idx="56">
                  <c:v>37500</c:v>
                </c:pt>
                <c:pt idx="57">
                  <c:v>37530</c:v>
                </c:pt>
                <c:pt idx="58">
                  <c:v>37561</c:v>
                </c:pt>
                <c:pt idx="59">
                  <c:v>37591</c:v>
                </c:pt>
                <c:pt idx="60">
                  <c:v>37622</c:v>
                </c:pt>
                <c:pt idx="61">
                  <c:v>37653</c:v>
                </c:pt>
                <c:pt idx="62">
                  <c:v>37681</c:v>
                </c:pt>
                <c:pt idx="63">
                  <c:v>37712</c:v>
                </c:pt>
                <c:pt idx="64">
                  <c:v>37742</c:v>
                </c:pt>
                <c:pt idx="65">
                  <c:v>37773</c:v>
                </c:pt>
                <c:pt idx="66">
                  <c:v>37803</c:v>
                </c:pt>
                <c:pt idx="67">
                  <c:v>37834</c:v>
                </c:pt>
                <c:pt idx="68">
                  <c:v>37865</c:v>
                </c:pt>
                <c:pt idx="69">
                  <c:v>37895</c:v>
                </c:pt>
                <c:pt idx="70">
                  <c:v>37926</c:v>
                </c:pt>
                <c:pt idx="71">
                  <c:v>37956</c:v>
                </c:pt>
                <c:pt idx="72">
                  <c:v>37987</c:v>
                </c:pt>
                <c:pt idx="73">
                  <c:v>38018</c:v>
                </c:pt>
                <c:pt idx="74">
                  <c:v>38047</c:v>
                </c:pt>
                <c:pt idx="75">
                  <c:v>38078</c:v>
                </c:pt>
                <c:pt idx="76">
                  <c:v>38108</c:v>
                </c:pt>
                <c:pt idx="77">
                  <c:v>38139</c:v>
                </c:pt>
                <c:pt idx="78">
                  <c:v>38169</c:v>
                </c:pt>
                <c:pt idx="79">
                  <c:v>38200</c:v>
                </c:pt>
                <c:pt idx="80">
                  <c:v>38231</c:v>
                </c:pt>
                <c:pt idx="81">
                  <c:v>38261</c:v>
                </c:pt>
                <c:pt idx="82">
                  <c:v>38292</c:v>
                </c:pt>
                <c:pt idx="83">
                  <c:v>38322</c:v>
                </c:pt>
                <c:pt idx="84">
                  <c:v>38353</c:v>
                </c:pt>
                <c:pt idx="85">
                  <c:v>38384</c:v>
                </c:pt>
                <c:pt idx="86">
                  <c:v>38412</c:v>
                </c:pt>
                <c:pt idx="87">
                  <c:v>38443</c:v>
                </c:pt>
                <c:pt idx="88">
                  <c:v>38473</c:v>
                </c:pt>
                <c:pt idx="89">
                  <c:v>38504</c:v>
                </c:pt>
                <c:pt idx="90">
                  <c:v>38534</c:v>
                </c:pt>
                <c:pt idx="91">
                  <c:v>38565</c:v>
                </c:pt>
                <c:pt idx="92">
                  <c:v>38596</c:v>
                </c:pt>
                <c:pt idx="93">
                  <c:v>38626</c:v>
                </c:pt>
                <c:pt idx="94">
                  <c:v>38657</c:v>
                </c:pt>
                <c:pt idx="95">
                  <c:v>38687</c:v>
                </c:pt>
                <c:pt idx="96">
                  <c:v>38718</c:v>
                </c:pt>
                <c:pt idx="97">
                  <c:v>38749</c:v>
                </c:pt>
                <c:pt idx="98">
                  <c:v>38777</c:v>
                </c:pt>
                <c:pt idx="99">
                  <c:v>38808</c:v>
                </c:pt>
                <c:pt idx="100">
                  <c:v>38838</c:v>
                </c:pt>
                <c:pt idx="101">
                  <c:v>38869</c:v>
                </c:pt>
                <c:pt idx="102">
                  <c:v>38899</c:v>
                </c:pt>
                <c:pt idx="103">
                  <c:v>38930</c:v>
                </c:pt>
                <c:pt idx="104">
                  <c:v>38961</c:v>
                </c:pt>
                <c:pt idx="105">
                  <c:v>38991</c:v>
                </c:pt>
                <c:pt idx="106">
                  <c:v>39022</c:v>
                </c:pt>
                <c:pt idx="107">
                  <c:v>39052</c:v>
                </c:pt>
                <c:pt idx="108">
                  <c:v>39083</c:v>
                </c:pt>
                <c:pt idx="109">
                  <c:v>39114</c:v>
                </c:pt>
                <c:pt idx="110">
                  <c:v>39142</c:v>
                </c:pt>
                <c:pt idx="111">
                  <c:v>39173</c:v>
                </c:pt>
                <c:pt idx="112">
                  <c:v>39203</c:v>
                </c:pt>
                <c:pt idx="113">
                  <c:v>39234</c:v>
                </c:pt>
                <c:pt idx="114">
                  <c:v>39264</c:v>
                </c:pt>
                <c:pt idx="115">
                  <c:v>39295</c:v>
                </c:pt>
                <c:pt idx="116">
                  <c:v>39326</c:v>
                </c:pt>
                <c:pt idx="117">
                  <c:v>39356</c:v>
                </c:pt>
                <c:pt idx="118">
                  <c:v>39387</c:v>
                </c:pt>
                <c:pt idx="119">
                  <c:v>39417</c:v>
                </c:pt>
                <c:pt idx="120">
                  <c:v>39448</c:v>
                </c:pt>
                <c:pt idx="121">
                  <c:v>39479</c:v>
                </c:pt>
                <c:pt idx="122">
                  <c:v>39508</c:v>
                </c:pt>
                <c:pt idx="123">
                  <c:v>39539</c:v>
                </c:pt>
                <c:pt idx="124">
                  <c:v>39569</c:v>
                </c:pt>
                <c:pt idx="125">
                  <c:v>39600</c:v>
                </c:pt>
                <c:pt idx="126">
                  <c:v>39630</c:v>
                </c:pt>
                <c:pt idx="127">
                  <c:v>39661</c:v>
                </c:pt>
                <c:pt idx="128">
                  <c:v>39692</c:v>
                </c:pt>
                <c:pt idx="129">
                  <c:v>39722</c:v>
                </c:pt>
                <c:pt idx="130">
                  <c:v>39753</c:v>
                </c:pt>
                <c:pt idx="131">
                  <c:v>39783</c:v>
                </c:pt>
                <c:pt idx="132">
                  <c:v>39814</c:v>
                </c:pt>
                <c:pt idx="133">
                  <c:v>39845</c:v>
                </c:pt>
                <c:pt idx="134">
                  <c:v>39873</c:v>
                </c:pt>
                <c:pt idx="135">
                  <c:v>39904</c:v>
                </c:pt>
                <c:pt idx="136">
                  <c:v>39934</c:v>
                </c:pt>
                <c:pt idx="137">
                  <c:v>39965</c:v>
                </c:pt>
                <c:pt idx="138">
                  <c:v>39995</c:v>
                </c:pt>
                <c:pt idx="139">
                  <c:v>40026</c:v>
                </c:pt>
                <c:pt idx="140">
                  <c:v>40057</c:v>
                </c:pt>
                <c:pt idx="141">
                  <c:v>40087</c:v>
                </c:pt>
                <c:pt idx="142">
                  <c:v>40118</c:v>
                </c:pt>
                <c:pt idx="143">
                  <c:v>40148</c:v>
                </c:pt>
                <c:pt idx="144">
                  <c:v>40179</c:v>
                </c:pt>
                <c:pt idx="145">
                  <c:v>40210</c:v>
                </c:pt>
                <c:pt idx="146">
                  <c:v>40238</c:v>
                </c:pt>
                <c:pt idx="147">
                  <c:v>40269</c:v>
                </c:pt>
                <c:pt idx="148">
                  <c:v>40299</c:v>
                </c:pt>
                <c:pt idx="149">
                  <c:v>40330</c:v>
                </c:pt>
                <c:pt idx="150">
                  <c:v>40360</c:v>
                </c:pt>
                <c:pt idx="151">
                  <c:v>40391</c:v>
                </c:pt>
                <c:pt idx="152">
                  <c:v>40422</c:v>
                </c:pt>
                <c:pt idx="153">
                  <c:v>40452</c:v>
                </c:pt>
                <c:pt idx="154">
                  <c:v>40483</c:v>
                </c:pt>
                <c:pt idx="155">
                  <c:v>40513</c:v>
                </c:pt>
                <c:pt idx="156">
                  <c:v>40544</c:v>
                </c:pt>
                <c:pt idx="157">
                  <c:v>40575</c:v>
                </c:pt>
                <c:pt idx="158">
                  <c:v>40603</c:v>
                </c:pt>
                <c:pt idx="159">
                  <c:v>40634</c:v>
                </c:pt>
                <c:pt idx="160">
                  <c:v>40664</c:v>
                </c:pt>
                <c:pt idx="161">
                  <c:v>40695</c:v>
                </c:pt>
                <c:pt idx="162">
                  <c:v>40725</c:v>
                </c:pt>
                <c:pt idx="163">
                  <c:v>40756</c:v>
                </c:pt>
                <c:pt idx="164">
                  <c:v>40787</c:v>
                </c:pt>
                <c:pt idx="165">
                  <c:v>40817</c:v>
                </c:pt>
                <c:pt idx="166">
                  <c:v>40848</c:v>
                </c:pt>
                <c:pt idx="167">
                  <c:v>40878</c:v>
                </c:pt>
                <c:pt idx="168">
                  <c:v>40909</c:v>
                </c:pt>
                <c:pt idx="169">
                  <c:v>40940</c:v>
                </c:pt>
                <c:pt idx="170">
                  <c:v>40969</c:v>
                </c:pt>
                <c:pt idx="171">
                  <c:v>41000</c:v>
                </c:pt>
                <c:pt idx="172">
                  <c:v>41030</c:v>
                </c:pt>
                <c:pt idx="173">
                  <c:v>41061</c:v>
                </c:pt>
                <c:pt idx="174">
                  <c:v>41091</c:v>
                </c:pt>
                <c:pt idx="175">
                  <c:v>41122</c:v>
                </c:pt>
                <c:pt idx="176">
                  <c:v>41153</c:v>
                </c:pt>
                <c:pt idx="177">
                  <c:v>41183</c:v>
                </c:pt>
                <c:pt idx="178">
                  <c:v>41214</c:v>
                </c:pt>
                <c:pt idx="179">
                  <c:v>41244</c:v>
                </c:pt>
                <c:pt idx="180">
                  <c:v>41275</c:v>
                </c:pt>
                <c:pt idx="181">
                  <c:v>41306</c:v>
                </c:pt>
                <c:pt idx="182">
                  <c:v>41334</c:v>
                </c:pt>
                <c:pt idx="183">
                  <c:v>41365</c:v>
                </c:pt>
                <c:pt idx="184">
                  <c:v>41395</c:v>
                </c:pt>
                <c:pt idx="185">
                  <c:v>41426</c:v>
                </c:pt>
                <c:pt idx="186">
                  <c:v>41456</c:v>
                </c:pt>
                <c:pt idx="187">
                  <c:v>41487</c:v>
                </c:pt>
                <c:pt idx="188">
                  <c:v>41518</c:v>
                </c:pt>
                <c:pt idx="189">
                  <c:v>41548</c:v>
                </c:pt>
                <c:pt idx="190">
                  <c:v>41579</c:v>
                </c:pt>
                <c:pt idx="191">
                  <c:v>41609</c:v>
                </c:pt>
                <c:pt idx="192">
                  <c:v>41640</c:v>
                </c:pt>
                <c:pt idx="193">
                  <c:v>41671</c:v>
                </c:pt>
                <c:pt idx="194">
                  <c:v>41699</c:v>
                </c:pt>
                <c:pt idx="195">
                  <c:v>41730</c:v>
                </c:pt>
                <c:pt idx="196">
                  <c:v>41760</c:v>
                </c:pt>
                <c:pt idx="197">
                  <c:v>41791</c:v>
                </c:pt>
                <c:pt idx="198">
                  <c:v>41821</c:v>
                </c:pt>
                <c:pt idx="199">
                  <c:v>41852</c:v>
                </c:pt>
                <c:pt idx="200">
                  <c:v>41883</c:v>
                </c:pt>
                <c:pt idx="201">
                  <c:v>41913</c:v>
                </c:pt>
                <c:pt idx="202">
                  <c:v>41944</c:v>
                </c:pt>
                <c:pt idx="203">
                  <c:v>41974</c:v>
                </c:pt>
                <c:pt idx="204">
                  <c:v>42005</c:v>
                </c:pt>
                <c:pt idx="205">
                  <c:v>42036</c:v>
                </c:pt>
                <c:pt idx="206">
                  <c:v>42064</c:v>
                </c:pt>
                <c:pt idx="207">
                  <c:v>42095</c:v>
                </c:pt>
                <c:pt idx="208">
                  <c:v>42125</c:v>
                </c:pt>
                <c:pt idx="209">
                  <c:v>42156</c:v>
                </c:pt>
                <c:pt idx="210">
                  <c:v>42186</c:v>
                </c:pt>
                <c:pt idx="211">
                  <c:v>42217</c:v>
                </c:pt>
                <c:pt idx="212">
                  <c:v>42248</c:v>
                </c:pt>
                <c:pt idx="213">
                  <c:v>42278</c:v>
                </c:pt>
                <c:pt idx="214">
                  <c:v>42309</c:v>
                </c:pt>
                <c:pt idx="215">
                  <c:v>42339</c:v>
                </c:pt>
                <c:pt idx="216">
                  <c:v>42370</c:v>
                </c:pt>
                <c:pt idx="217">
                  <c:v>42401</c:v>
                </c:pt>
                <c:pt idx="218">
                  <c:v>42430</c:v>
                </c:pt>
                <c:pt idx="219">
                  <c:v>42461</c:v>
                </c:pt>
                <c:pt idx="220">
                  <c:v>42491</c:v>
                </c:pt>
                <c:pt idx="221">
                  <c:v>42522</c:v>
                </c:pt>
                <c:pt idx="222">
                  <c:v>42552</c:v>
                </c:pt>
                <c:pt idx="223">
                  <c:v>42583</c:v>
                </c:pt>
                <c:pt idx="224">
                  <c:v>42614</c:v>
                </c:pt>
                <c:pt idx="225">
                  <c:v>42644</c:v>
                </c:pt>
                <c:pt idx="226">
                  <c:v>42675</c:v>
                </c:pt>
                <c:pt idx="227">
                  <c:v>42705</c:v>
                </c:pt>
                <c:pt idx="228">
                  <c:v>42736</c:v>
                </c:pt>
                <c:pt idx="229">
                  <c:v>42767</c:v>
                </c:pt>
                <c:pt idx="230">
                  <c:v>42795</c:v>
                </c:pt>
                <c:pt idx="231">
                  <c:v>42826</c:v>
                </c:pt>
                <c:pt idx="232">
                  <c:v>42856</c:v>
                </c:pt>
                <c:pt idx="233">
                  <c:v>42887</c:v>
                </c:pt>
                <c:pt idx="234">
                  <c:v>42917</c:v>
                </c:pt>
                <c:pt idx="235">
                  <c:v>42948</c:v>
                </c:pt>
                <c:pt idx="236">
                  <c:v>42979</c:v>
                </c:pt>
                <c:pt idx="237">
                  <c:v>43009</c:v>
                </c:pt>
                <c:pt idx="238">
                  <c:v>43040</c:v>
                </c:pt>
                <c:pt idx="239">
                  <c:v>43070</c:v>
                </c:pt>
                <c:pt idx="240">
                  <c:v>43101</c:v>
                </c:pt>
                <c:pt idx="241">
                  <c:v>43132</c:v>
                </c:pt>
                <c:pt idx="242">
                  <c:v>43160</c:v>
                </c:pt>
                <c:pt idx="243">
                  <c:v>43191</c:v>
                </c:pt>
                <c:pt idx="244">
                  <c:v>43221</c:v>
                </c:pt>
                <c:pt idx="245">
                  <c:v>43252</c:v>
                </c:pt>
                <c:pt idx="246">
                  <c:v>43282</c:v>
                </c:pt>
                <c:pt idx="247">
                  <c:v>43313</c:v>
                </c:pt>
                <c:pt idx="248">
                  <c:v>43344</c:v>
                </c:pt>
                <c:pt idx="249">
                  <c:v>43374</c:v>
                </c:pt>
                <c:pt idx="250">
                  <c:v>43405</c:v>
                </c:pt>
                <c:pt idx="251">
                  <c:v>43435</c:v>
                </c:pt>
                <c:pt idx="252">
                  <c:v>43466</c:v>
                </c:pt>
                <c:pt idx="253">
                  <c:v>43497</c:v>
                </c:pt>
                <c:pt idx="254">
                  <c:v>43525</c:v>
                </c:pt>
                <c:pt idx="255">
                  <c:v>43556</c:v>
                </c:pt>
                <c:pt idx="256">
                  <c:v>43586</c:v>
                </c:pt>
                <c:pt idx="257">
                  <c:v>43617</c:v>
                </c:pt>
                <c:pt idx="258">
                  <c:v>43647</c:v>
                </c:pt>
                <c:pt idx="259">
                  <c:v>43678</c:v>
                </c:pt>
                <c:pt idx="260">
                  <c:v>43709</c:v>
                </c:pt>
                <c:pt idx="261">
                  <c:v>43739</c:v>
                </c:pt>
                <c:pt idx="262">
                  <c:v>43770</c:v>
                </c:pt>
                <c:pt idx="263">
                  <c:v>43800</c:v>
                </c:pt>
                <c:pt idx="264">
                  <c:v>43831</c:v>
                </c:pt>
                <c:pt idx="265">
                  <c:v>43862</c:v>
                </c:pt>
                <c:pt idx="266">
                  <c:v>43891</c:v>
                </c:pt>
                <c:pt idx="267">
                  <c:v>43922</c:v>
                </c:pt>
                <c:pt idx="268">
                  <c:v>43952</c:v>
                </c:pt>
                <c:pt idx="269">
                  <c:v>43983</c:v>
                </c:pt>
                <c:pt idx="270">
                  <c:v>44013</c:v>
                </c:pt>
                <c:pt idx="271">
                  <c:v>44044</c:v>
                </c:pt>
                <c:pt idx="272">
                  <c:v>44075</c:v>
                </c:pt>
                <c:pt idx="273">
                  <c:v>44105</c:v>
                </c:pt>
                <c:pt idx="274">
                  <c:v>44136</c:v>
                </c:pt>
                <c:pt idx="275">
                  <c:v>44166</c:v>
                </c:pt>
                <c:pt idx="276">
                  <c:v>44197</c:v>
                </c:pt>
                <c:pt idx="277">
                  <c:v>44228</c:v>
                </c:pt>
                <c:pt idx="278">
                  <c:v>44256</c:v>
                </c:pt>
                <c:pt idx="279">
                  <c:v>44287</c:v>
                </c:pt>
                <c:pt idx="280">
                  <c:v>44317</c:v>
                </c:pt>
                <c:pt idx="281">
                  <c:v>44348</c:v>
                </c:pt>
                <c:pt idx="282">
                  <c:v>44378</c:v>
                </c:pt>
                <c:pt idx="283">
                  <c:v>44409</c:v>
                </c:pt>
                <c:pt idx="284">
                  <c:v>44440</c:v>
                </c:pt>
                <c:pt idx="285">
                  <c:v>44470</c:v>
                </c:pt>
                <c:pt idx="286">
                  <c:v>44501</c:v>
                </c:pt>
                <c:pt idx="287">
                  <c:v>44531</c:v>
                </c:pt>
                <c:pt idx="288">
                  <c:v>44562</c:v>
                </c:pt>
                <c:pt idx="289">
                  <c:v>44593</c:v>
                </c:pt>
                <c:pt idx="290">
                  <c:v>44621</c:v>
                </c:pt>
                <c:pt idx="291">
                  <c:v>44652</c:v>
                </c:pt>
                <c:pt idx="292">
                  <c:v>44682</c:v>
                </c:pt>
                <c:pt idx="293">
                  <c:v>44713</c:v>
                </c:pt>
                <c:pt idx="294">
                  <c:v>44743</c:v>
                </c:pt>
                <c:pt idx="295">
                  <c:v>44774</c:v>
                </c:pt>
                <c:pt idx="296">
                  <c:v>44805</c:v>
                </c:pt>
                <c:pt idx="297">
                  <c:v>44835</c:v>
                </c:pt>
                <c:pt idx="298">
                  <c:v>44866</c:v>
                </c:pt>
                <c:pt idx="299">
                  <c:v>44896</c:v>
                </c:pt>
                <c:pt idx="300">
                  <c:v>44927</c:v>
                </c:pt>
                <c:pt idx="301">
                  <c:v>44958</c:v>
                </c:pt>
                <c:pt idx="302">
                  <c:v>44986</c:v>
                </c:pt>
                <c:pt idx="303">
                  <c:v>45017</c:v>
                </c:pt>
                <c:pt idx="304">
                  <c:v>45047</c:v>
                </c:pt>
                <c:pt idx="305">
                  <c:v>45078</c:v>
                </c:pt>
                <c:pt idx="306">
                  <c:v>45108</c:v>
                </c:pt>
                <c:pt idx="307">
                  <c:v>45139</c:v>
                </c:pt>
                <c:pt idx="308">
                  <c:v>45170</c:v>
                </c:pt>
                <c:pt idx="309">
                  <c:v>45200</c:v>
                </c:pt>
                <c:pt idx="310">
                  <c:v>45231</c:v>
                </c:pt>
                <c:pt idx="311">
                  <c:v>45261</c:v>
                </c:pt>
                <c:pt idx="312">
                  <c:v>45292</c:v>
                </c:pt>
                <c:pt idx="313">
                  <c:v>45323</c:v>
                </c:pt>
                <c:pt idx="314">
                  <c:v>45352</c:v>
                </c:pt>
                <c:pt idx="315">
                  <c:v>45383</c:v>
                </c:pt>
                <c:pt idx="316">
                  <c:v>45413</c:v>
                </c:pt>
                <c:pt idx="317">
                  <c:v>45444</c:v>
                </c:pt>
                <c:pt idx="318">
                  <c:v>45474</c:v>
                </c:pt>
              </c:numCache>
            </c:numRef>
          </c:cat>
          <c:val>
            <c:numRef>
              <c:f>[9]Industry!$D$2:$D$320</c:f>
              <c:numCache>
                <c:formatCode>General</c:formatCode>
                <c:ptCount val="319"/>
                <c:pt idx="0">
                  <c:v>940463</c:v>
                </c:pt>
                <c:pt idx="1">
                  <c:v>1013694</c:v>
                </c:pt>
                <c:pt idx="2">
                  <c:v>1370131</c:v>
                </c:pt>
                <c:pt idx="3">
                  <c:v>1477130</c:v>
                </c:pt>
                <c:pt idx="4">
                  <c:v>1529652</c:v>
                </c:pt>
                <c:pt idx="5">
                  <c:v>1647983</c:v>
                </c:pt>
                <c:pt idx="6">
                  <c:v>1479315</c:v>
                </c:pt>
                <c:pt idx="7">
                  <c:v>1444272</c:v>
                </c:pt>
                <c:pt idx="8">
                  <c:v>1572061</c:v>
                </c:pt>
                <c:pt idx="9">
                  <c:v>1503079</c:v>
                </c:pt>
                <c:pt idx="10">
                  <c:v>1481493</c:v>
                </c:pt>
                <c:pt idx="11">
                  <c:v>1404783</c:v>
                </c:pt>
                <c:pt idx="12">
                  <c:v>963629</c:v>
                </c:pt>
                <c:pt idx="13">
                  <c:v>1031449</c:v>
                </c:pt>
                <c:pt idx="14">
                  <c:v>1380003</c:v>
                </c:pt>
                <c:pt idx="15">
                  <c:v>1590553</c:v>
                </c:pt>
                <c:pt idx="16">
                  <c:v>1522947</c:v>
                </c:pt>
                <c:pt idx="17">
                  <c:v>1675396</c:v>
                </c:pt>
                <c:pt idx="18">
                  <c:v>1572820</c:v>
                </c:pt>
                <c:pt idx="19">
                  <c:v>1600112</c:v>
                </c:pt>
                <c:pt idx="20">
                  <c:v>1500044</c:v>
                </c:pt>
                <c:pt idx="21">
                  <c:v>1575684</c:v>
                </c:pt>
                <c:pt idx="22">
                  <c:v>1618302</c:v>
                </c:pt>
                <c:pt idx="23">
                  <c:v>1424458</c:v>
                </c:pt>
                <c:pt idx="24">
                  <c:v>1025223</c:v>
                </c:pt>
                <c:pt idx="25">
                  <c:v>980887</c:v>
                </c:pt>
                <c:pt idx="26">
                  <c:v>1343893</c:v>
                </c:pt>
                <c:pt idx="27">
                  <c:v>1449395</c:v>
                </c:pt>
                <c:pt idx="28">
                  <c:v>1563295</c:v>
                </c:pt>
                <c:pt idx="29">
                  <c:v>1648252</c:v>
                </c:pt>
                <c:pt idx="30">
                  <c:v>1481890</c:v>
                </c:pt>
                <c:pt idx="31">
                  <c:v>1508302</c:v>
                </c:pt>
                <c:pt idx="32">
                  <c:v>1400629</c:v>
                </c:pt>
                <c:pt idx="33">
                  <c:v>1532528</c:v>
                </c:pt>
                <c:pt idx="34">
                  <c:v>1524781</c:v>
                </c:pt>
                <c:pt idx="35">
                  <c:v>1428208</c:v>
                </c:pt>
                <c:pt idx="36">
                  <c:v>1025740</c:v>
                </c:pt>
                <c:pt idx="37">
                  <c:v>1076009</c:v>
                </c:pt>
                <c:pt idx="38">
                  <c:v>1475803</c:v>
                </c:pt>
                <c:pt idx="39">
                  <c:v>1655539</c:v>
                </c:pt>
                <c:pt idx="40">
                  <c:v>1763091</c:v>
                </c:pt>
                <c:pt idx="41">
                  <c:v>1783231</c:v>
                </c:pt>
                <c:pt idx="42">
                  <c:v>1617178</c:v>
                </c:pt>
                <c:pt idx="43">
                  <c:v>1819979</c:v>
                </c:pt>
                <c:pt idx="44">
                  <c:v>1823106</c:v>
                </c:pt>
                <c:pt idx="45">
                  <c:v>2017663</c:v>
                </c:pt>
                <c:pt idx="46">
                  <c:v>2198198</c:v>
                </c:pt>
                <c:pt idx="47">
                  <c:v>2187088</c:v>
                </c:pt>
                <c:pt idx="48">
                  <c:v>1599821</c:v>
                </c:pt>
                <c:pt idx="49">
                  <c:v>1588985</c:v>
                </c:pt>
                <c:pt idx="50">
                  <c:v>1774280</c:v>
                </c:pt>
                <c:pt idx="51">
                  <c:v>1989832</c:v>
                </c:pt>
                <c:pt idx="52">
                  <c:v>2083380</c:v>
                </c:pt>
                <c:pt idx="53">
                  <c:v>2094824</c:v>
                </c:pt>
                <c:pt idx="54">
                  <c:v>1866294</c:v>
                </c:pt>
                <c:pt idx="55">
                  <c:v>1879726</c:v>
                </c:pt>
                <c:pt idx="56">
                  <c:v>2029540</c:v>
                </c:pt>
                <c:pt idx="57">
                  <c:v>1955415</c:v>
                </c:pt>
                <c:pt idx="58">
                  <c:v>2245706</c:v>
                </c:pt>
                <c:pt idx="59">
                  <c:v>2304735</c:v>
                </c:pt>
                <c:pt idx="60">
                  <c:v>1751277</c:v>
                </c:pt>
                <c:pt idx="61">
                  <c:v>1803496</c:v>
                </c:pt>
                <c:pt idx="62">
                  <c:v>2290254</c:v>
                </c:pt>
                <c:pt idx="63">
                  <c:v>2217203</c:v>
                </c:pt>
                <c:pt idx="64">
                  <c:v>2349703</c:v>
                </c:pt>
                <c:pt idx="65">
                  <c:v>2458364</c:v>
                </c:pt>
                <c:pt idx="66">
                  <c:v>2241342</c:v>
                </c:pt>
                <c:pt idx="67">
                  <c:v>2242748</c:v>
                </c:pt>
                <c:pt idx="68">
                  <c:v>2200337</c:v>
                </c:pt>
                <c:pt idx="69">
                  <c:v>2375072</c:v>
                </c:pt>
                <c:pt idx="70">
                  <c:v>2377581</c:v>
                </c:pt>
                <c:pt idx="71">
                  <c:v>2749030</c:v>
                </c:pt>
                <c:pt idx="72">
                  <c:v>2046665</c:v>
                </c:pt>
                <c:pt idx="73">
                  <c:v>2103128</c:v>
                </c:pt>
                <c:pt idx="74">
                  <c:v>2472191</c:v>
                </c:pt>
                <c:pt idx="75">
                  <c:v>2642024</c:v>
                </c:pt>
                <c:pt idx="76">
                  <c:v>2619826</c:v>
                </c:pt>
                <c:pt idx="77">
                  <c:v>2916232</c:v>
                </c:pt>
                <c:pt idx="78">
                  <c:v>2623538</c:v>
                </c:pt>
                <c:pt idx="79">
                  <c:v>2627217</c:v>
                </c:pt>
                <c:pt idx="80">
                  <c:v>2617630</c:v>
                </c:pt>
                <c:pt idx="81">
                  <c:v>2828133</c:v>
                </c:pt>
                <c:pt idx="82">
                  <c:v>2818066</c:v>
                </c:pt>
                <c:pt idx="83">
                  <c:v>3114792</c:v>
                </c:pt>
                <c:pt idx="84">
                  <c:v>2176440</c:v>
                </c:pt>
                <c:pt idx="85">
                  <c:v>1914182</c:v>
                </c:pt>
                <c:pt idx="86">
                  <c:v>2688004</c:v>
                </c:pt>
                <c:pt idx="87">
                  <c:v>2897809</c:v>
                </c:pt>
                <c:pt idx="88">
                  <c:v>2926621</c:v>
                </c:pt>
                <c:pt idx="89">
                  <c:v>3147908</c:v>
                </c:pt>
                <c:pt idx="90">
                  <c:v>2767105</c:v>
                </c:pt>
                <c:pt idx="91">
                  <c:v>2808502</c:v>
                </c:pt>
                <c:pt idx="92">
                  <c:v>2928445</c:v>
                </c:pt>
                <c:pt idx="93">
                  <c:v>3033940</c:v>
                </c:pt>
                <c:pt idx="94">
                  <c:v>3333130</c:v>
                </c:pt>
                <c:pt idx="95">
                  <c:v>3297535</c:v>
                </c:pt>
                <c:pt idx="96">
                  <c:v>2114202</c:v>
                </c:pt>
                <c:pt idx="97">
                  <c:v>2160787</c:v>
                </c:pt>
                <c:pt idx="98">
                  <c:v>2875804</c:v>
                </c:pt>
                <c:pt idx="99">
                  <c:v>2975388</c:v>
                </c:pt>
                <c:pt idx="100">
                  <c:v>2941710</c:v>
                </c:pt>
                <c:pt idx="101">
                  <c:v>3167985</c:v>
                </c:pt>
                <c:pt idx="102">
                  <c:v>2708274</c:v>
                </c:pt>
                <c:pt idx="103">
                  <c:v>2853093</c:v>
                </c:pt>
                <c:pt idx="104">
                  <c:v>3191079</c:v>
                </c:pt>
                <c:pt idx="105">
                  <c:v>3012725</c:v>
                </c:pt>
                <c:pt idx="106">
                  <c:v>3361495</c:v>
                </c:pt>
                <c:pt idx="107">
                  <c:v>3347838</c:v>
                </c:pt>
                <c:pt idx="108">
                  <c:v>2448956</c:v>
                </c:pt>
                <c:pt idx="109">
                  <c:v>2336167</c:v>
                </c:pt>
                <c:pt idx="110">
                  <c:v>2850042</c:v>
                </c:pt>
                <c:pt idx="111">
                  <c:v>2988108</c:v>
                </c:pt>
                <c:pt idx="112">
                  <c:v>3063460</c:v>
                </c:pt>
                <c:pt idx="113">
                  <c:v>3254072</c:v>
                </c:pt>
                <c:pt idx="114">
                  <c:v>2995866</c:v>
                </c:pt>
                <c:pt idx="115">
                  <c:v>2985781</c:v>
                </c:pt>
                <c:pt idx="116">
                  <c:v>2915778</c:v>
                </c:pt>
                <c:pt idx="117">
                  <c:v>3233499</c:v>
                </c:pt>
                <c:pt idx="118">
                  <c:v>3350960</c:v>
                </c:pt>
                <c:pt idx="119">
                  <c:v>3793706</c:v>
                </c:pt>
                <c:pt idx="120">
                  <c:v>2555377</c:v>
                </c:pt>
                <c:pt idx="121">
                  <c:v>2343427</c:v>
                </c:pt>
                <c:pt idx="122">
                  <c:v>2909882</c:v>
                </c:pt>
                <c:pt idx="123">
                  <c:v>3147081</c:v>
                </c:pt>
                <c:pt idx="124">
                  <c:v>3162658</c:v>
                </c:pt>
                <c:pt idx="125">
                  <c:v>3449785</c:v>
                </c:pt>
                <c:pt idx="126">
                  <c:v>3333940</c:v>
                </c:pt>
                <c:pt idx="127">
                  <c:v>3135563</c:v>
                </c:pt>
                <c:pt idx="128">
                  <c:v>3324752</c:v>
                </c:pt>
                <c:pt idx="129">
                  <c:v>3079224</c:v>
                </c:pt>
                <c:pt idx="130">
                  <c:v>3002744</c:v>
                </c:pt>
                <c:pt idx="131">
                  <c:v>2852220</c:v>
                </c:pt>
                <c:pt idx="132">
                  <c:v>2072439</c:v>
                </c:pt>
                <c:pt idx="133">
                  <c:v>2123856</c:v>
                </c:pt>
                <c:pt idx="134">
                  <c:v>2589302</c:v>
                </c:pt>
                <c:pt idx="135">
                  <c:v>2822023</c:v>
                </c:pt>
                <c:pt idx="136">
                  <c:v>2777515</c:v>
                </c:pt>
                <c:pt idx="137">
                  <c:v>3334066</c:v>
                </c:pt>
                <c:pt idx="138">
                  <c:v>2802476</c:v>
                </c:pt>
                <c:pt idx="139">
                  <c:v>2633676</c:v>
                </c:pt>
                <c:pt idx="140">
                  <c:v>3265769</c:v>
                </c:pt>
                <c:pt idx="141">
                  <c:v>2753210</c:v>
                </c:pt>
                <c:pt idx="142">
                  <c:v>3007923</c:v>
                </c:pt>
                <c:pt idx="143">
                  <c:v>2980258</c:v>
                </c:pt>
                <c:pt idx="144">
                  <c:v>2344605</c:v>
                </c:pt>
                <c:pt idx="145">
                  <c:v>2087927</c:v>
                </c:pt>
                <c:pt idx="146">
                  <c:v>2760189</c:v>
                </c:pt>
                <c:pt idx="147">
                  <c:v>2649236</c:v>
                </c:pt>
                <c:pt idx="148">
                  <c:v>2697793</c:v>
                </c:pt>
                <c:pt idx="149">
                  <c:v>2895159</c:v>
                </c:pt>
                <c:pt idx="150">
                  <c:v>2603074</c:v>
                </c:pt>
                <c:pt idx="151">
                  <c:v>2329854</c:v>
                </c:pt>
                <c:pt idx="152">
                  <c:v>2472778</c:v>
                </c:pt>
                <c:pt idx="153">
                  <c:v>2354323</c:v>
                </c:pt>
                <c:pt idx="154">
                  <c:v>2479252</c:v>
                </c:pt>
                <c:pt idx="155">
                  <c:v>2890091</c:v>
                </c:pt>
                <c:pt idx="156">
                  <c:v>1797441</c:v>
                </c:pt>
                <c:pt idx="157">
                  <c:v>1521606</c:v>
                </c:pt>
                <c:pt idx="158">
                  <c:v>2266789</c:v>
                </c:pt>
                <c:pt idx="159">
                  <c:v>2039282</c:v>
                </c:pt>
                <c:pt idx="160">
                  <c:v>2089288</c:v>
                </c:pt>
                <c:pt idx="161">
                  <c:v>2590508</c:v>
                </c:pt>
                <c:pt idx="162">
                  <c:v>2069428</c:v>
                </c:pt>
                <c:pt idx="163">
                  <c:v>1899108</c:v>
                </c:pt>
                <c:pt idx="164">
                  <c:v>2410028</c:v>
                </c:pt>
                <c:pt idx="165">
                  <c:v>2426122</c:v>
                </c:pt>
                <c:pt idx="166">
                  <c:v>2283185</c:v>
                </c:pt>
                <c:pt idx="167">
                  <c:v>2882237</c:v>
                </c:pt>
                <c:pt idx="168">
                  <c:v>1589471</c:v>
                </c:pt>
                <c:pt idx="169">
                  <c:v>1674517</c:v>
                </c:pt>
                <c:pt idx="170">
                  <c:v>2068886</c:v>
                </c:pt>
                <c:pt idx="171">
                  <c:v>1959433</c:v>
                </c:pt>
                <c:pt idx="172">
                  <c:v>2033765</c:v>
                </c:pt>
                <c:pt idx="173">
                  <c:v>2145448</c:v>
                </c:pt>
                <c:pt idx="174">
                  <c:v>2158503</c:v>
                </c:pt>
                <c:pt idx="175">
                  <c:v>1809628</c:v>
                </c:pt>
                <c:pt idx="176">
                  <c:v>2207118</c:v>
                </c:pt>
                <c:pt idx="177">
                  <c:v>2258842</c:v>
                </c:pt>
                <c:pt idx="178">
                  <c:v>2251501</c:v>
                </c:pt>
                <c:pt idx="179">
                  <c:v>2588518</c:v>
                </c:pt>
                <c:pt idx="180">
                  <c:v>1871974</c:v>
                </c:pt>
                <c:pt idx="181">
                  <c:v>1869883</c:v>
                </c:pt>
                <c:pt idx="182">
                  <c:v>2401202</c:v>
                </c:pt>
                <c:pt idx="183">
                  <c:v>2706480</c:v>
                </c:pt>
                <c:pt idx="184">
                  <c:v>2458340</c:v>
                </c:pt>
                <c:pt idx="185">
                  <c:v>2776556</c:v>
                </c:pt>
                <c:pt idx="186">
                  <c:v>2576938</c:v>
                </c:pt>
                <c:pt idx="187">
                  <c:v>2498674</c:v>
                </c:pt>
                <c:pt idx="188">
                  <c:v>2718439</c:v>
                </c:pt>
                <c:pt idx="189">
                  <c:v>2815712</c:v>
                </c:pt>
                <c:pt idx="190">
                  <c:v>2996072</c:v>
                </c:pt>
                <c:pt idx="191">
                  <c:v>3002375</c:v>
                </c:pt>
                <c:pt idx="192">
                  <c:v>2437374</c:v>
                </c:pt>
                <c:pt idx="193">
                  <c:v>2399820</c:v>
                </c:pt>
                <c:pt idx="194">
                  <c:v>2878506</c:v>
                </c:pt>
                <c:pt idx="195">
                  <c:v>3124661</c:v>
                </c:pt>
                <c:pt idx="196">
                  <c:v>3053942</c:v>
                </c:pt>
                <c:pt idx="197">
                  <c:v>3285971</c:v>
                </c:pt>
                <c:pt idx="198">
                  <c:v>2889297</c:v>
                </c:pt>
                <c:pt idx="199">
                  <c:v>2763527</c:v>
                </c:pt>
                <c:pt idx="200">
                  <c:v>2835762</c:v>
                </c:pt>
                <c:pt idx="201">
                  <c:v>2817542</c:v>
                </c:pt>
                <c:pt idx="202">
                  <c:v>2898645</c:v>
                </c:pt>
                <c:pt idx="203">
                  <c:v>3015063</c:v>
                </c:pt>
                <c:pt idx="204">
                  <c:v>2624891</c:v>
                </c:pt>
                <c:pt idx="205">
                  <c:v>2511546</c:v>
                </c:pt>
                <c:pt idx="206">
                  <c:v>2991889</c:v>
                </c:pt>
                <c:pt idx="207">
                  <c:v>3072212</c:v>
                </c:pt>
                <c:pt idx="208">
                  <c:v>3185632</c:v>
                </c:pt>
                <c:pt idx="209">
                  <c:v>3600807</c:v>
                </c:pt>
                <c:pt idx="210">
                  <c:v>3398507</c:v>
                </c:pt>
                <c:pt idx="211">
                  <c:v>3208337</c:v>
                </c:pt>
                <c:pt idx="212">
                  <c:v>3612942</c:v>
                </c:pt>
                <c:pt idx="213">
                  <c:v>3646071</c:v>
                </c:pt>
                <c:pt idx="214">
                  <c:v>3646584</c:v>
                </c:pt>
                <c:pt idx="215">
                  <c:v>4058589</c:v>
                </c:pt>
                <c:pt idx="216">
                  <c:v>3237119</c:v>
                </c:pt>
                <c:pt idx="217">
                  <c:v>3179409</c:v>
                </c:pt>
                <c:pt idx="218">
                  <c:v>3901222</c:v>
                </c:pt>
                <c:pt idx="219">
                  <c:v>4229714</c:v>
                </c:pt>
                <c:pt idx="220">
                  <c:v>4262635</c:v>
                </c:pt>
                <c:pt idx="221">
                  <c:v>4878096</c:v>
                </c:pt>
                <c:pt idx="222">
                  <c:v>4327911</c:v>
                </c:pt>
                <c:pt idx="223">
                  <c:v>4315706</c:v>
                </c:pt>
                <c:pt idx="224">
                  <c:v>4414186</c:v>
                </c:pt>
                <c:pt idx="225">
                  <c:v>4879853</c:v>
                </c:pt>
                <c:pt idx="226">
                  <c:v>5179455</c:v>
                </c:pt>
                <c:pt idx="227">
                  <c:v>5555139</c:v>
                </c:pt>
                <c:pt idx="228">
                  <c:v>4311613</c:v>
                </c:pt>
                <c:pt idx="229">
                  <c:v>4576113</c:v>
                </c:pt>
                <c:pt idx="230">
                  <c:v>5568146</c:v>
                </c:pt>
                <c:pt idx="231">
                  <c:v>5585466</c:v>
                </c:pt>
                <c:pt idx="232">
                  <c:v>5441749</c:v>
                </c:pt>
                <c:pt idx="233">
                  <c:v>6002300</c:v>
                </c:pt>
                <c:pt idx="234">
                  <c:v>5547275</c:v>
                </c:pt>
                <c:pt idx="235">
                  <c:v>5292411</c:v>
                </c:pt>
                <c:pt idx="236">
                  <c:v>5629547</c:v>
                </c:pt>
                <c:pt idx="237">
                  <c:v>5340314</c:v>
                </c:pt>
                <c:pt idx="238">
                  <c:v>5918869</c:v>
                </c:pt>
                <c:pt idx="239">
                  <c:v>6465598</c:v>
                </c:pt>
                <c:pt idx="240">
                  <c:v>5684234</c:v>
                </c:pt>
                <c:pt idx="241">
                  <c:v>4900852</c:v>
                </c:pt>
                <c:pt idx="242">
                  <c:v>5767289</c:v>
                </c:pt>
                <c:pt idx="243">
                  <c:v>5946753</c:v>
                </c:pt>
                <c:pt idx="244">
                  <c:v>5653975</c:v>
                </c:pt>
                <c:pt idx="245">
                  <c:v>6385752</c:v>
                </c:pt>
                <c:pt idx="246">
                  <c:v>5855157</c:v>
                </c:pt>
                <c:pt idx="247">
                  <c:v>5801109</c:v>
                </c:pt>
                <c:pt idx="248">
                  <c:v>5454598</c:v>
                </c:pt>
                <c:pt idx="249">
                  <c:v>5655331</c:v>
                </c:pt>
                <c:pt idx="250">
                  <c:v>5581466</c:v>
                </c:pt>
                <c:pt idx="251">
                  <c:v>6142828</c:v>
                </c:pt>
                <c:pt idx="252">
                  <c:v>5116698</c:v>
                </c:pt>
                <c:pt idx="253">
                  <c:v>4750636</c:v>
                </c:pt>
                <c:pt idx="254">
                  <c:v>5545929</c:v>
                </c:pt>
                <c:pt idx="255">
                  <c:v>5594917</c:v>
                </c:pt>
                <c:pt idx="256">
                  <c:v>5501975</c:v>
                </c:pt>
                <c:pt idx="257">
                  <c:v>6155951</c:v>
                </c:pt>
                <c:pt idx="258">
                  <c:v>5112385</c:v>
                </c:pt>
                <c:pt idx="259">
                  <c:v>4902575</c:v>
                </c:pt>
                <c:pt idx="260">
                  <c:v>4835714</c:v>
                </c:pt>
                <c:pt idx="261">
                  <c:v>5226341</c:v>
                </c:pt>
                <c:pt idx="262">
                  <c:v>5181649</c:v>
                </c:pt>
                <c:pt idx="263">
                  <c:v>5675927</c:v>
                </c:pt>
                <c:pt idx="264">
                  <c:v>4568425</c:v>
                </c:pt>
                <c:pt idx="265">
                  <c:v>4673578</c:v>
                </c:pt>
                <c:pt idx="266">
                  <c:v>5442387</c:v>
                </c:pt>
                <c:pt idx="267">
                  <c:v>5178547</c:v>
                </c:pt>
                <c:pt idx="268">
                  <c:v>5083563</c:v>
                </c:pt>
                <c:pt idx="269">
                  <c:v>5676262</c:v>
                </c:pt>
                <c:pt idx="270">
                  <c:v>5026976</c:v>
                </c:pt>
                <c:pt idx="271">
                  <c:v>4651119</c:v>
                </c:pt>
                <c:pt idx="272">
                  <c:v>5228762</c:v>
                </c:pt>
                <c:pt idx="273">
                  <c:v>4897299</c:v>
                </c:pt>
                <c:pt idx="274">
                  <c:v>5252721</c:v>
                </c:pt>
                <c:pt idx="275">
                  <c:v>5734872</c:v>
                </c:pt>
                <c:pt idx="276">
                  <c:v>4398162</c:v>
                </c:pt>
                <c:pt idx="277">
                  <c:v>4263133</c:v>
                </c:pt>
                <c:pt idx="278">
                  <c:v>5435220</c:v>
                </c:pt>
                <c:pt idx="279">
                  <c:v>5447441</c:v>
                </c:pt>
                <c:pt idx="280">
                  <c:v>5188814</c:v>
                </c:pt>
                <c:pt idx="281">
                  <c:v>5893777</c:v>
                </c:pt>
                <c:pt idx="282">
                  <c:v>5285696</c:v>
                </c:pt>
                <c:pt idx="283">
                  <c:v>5313080</c:v>
                </c:pt>
                <c:pt idx="284">
                  <c:v>5555156</c:v>
                </c:pt>
                <c:pt idx="285">
                  <c:v>5801610</c:v>
                </c:pt>
                <c:pt idx="286">
                  <c:v>6224825</c:v>
                </c:pt>
                <c:pt idx="287">
                  <c:v>7119491</c:v>
                </c:pt>
                <c:pt idx="288">
                  <c:v>5181694</c:v>
                </c:pt>
                <c:pt idx="289">
                  <c:v>4990658</c:v>
                </c:pt>
                <c:pt idx="290">
                  <c:v>5637888</c:v>
                </c:pt>
                <c:pt idx="291">
                  <c:v>6003036</c:v>
                </c:pt>
                <c:pt idx="292">
                  <c:v>6342485</c:v>
                </c:pt>
                <c:pt idx="293">
                  <c:v>6734232</c:v>
                </c:pt>
                <c:pt idx="294">
                  <c:v>5918471</c:v>
                </c:pt>
                <c:pt idx="295">
                  <c:v>5952958</c:v>
                </c:pt>
                <c:pt idx="296">
                  <c:v>6204332</c:v>
                </c:pt>
                <c:pt idx="297">
                  <c:v>6537463</c:v>
                </c:pt>
                <c:pt idx="298">
                  <c:v>7013260</c:v>
                </c:pt>
                <c:pt idx="299">
                  <c:v>7451719</c:v>
                </c:pt>
                <c:pt idx="300">
                  <c:v>5763788</c:v>
                </c:pt>
                <c:pt idx="301">
                  <c:v>6302261</c:v>
                </c:pt>
                <c:pt idx="302">
                  <c:v>7006022</c:v>
                </c:pt>
                <c:pt idx="303">
                  <c:v>6998334</c:v>
                </c:pt>
                <c:pt idx="304">
                  <c:v>7109382</c:v>
                </c:pt>
                <c:pt idx="305">
                  <c:v>7568339</c:v>
                </c:pt>
                <c:pt idx="306">
                  <c:v>6975964</c:v>
                </c:pt>
                <c:pt idx="307">
                  <c:v>6902311</c:v>
                </c:pt>
                <c:pt idx="308">
                  <c:v>6646091</c:v>
                </c:pt>
                <c:pt idx="309">
                  <c:v>7095058</c:v>
                </c:pt>
                <c:pt idx="310">
                  <c:v>7598760</c:v>
                </c:pt>
                <c:pt idx="311">
                  <c:v>7034125</c:v>
                </c:pt>
                <c:pt idx="312">
                  <c:v>6656092</c:v>
                </c:pt>
                <c:pt idx="313">
                  <c:v>6294678</c:v>
                </c:pt>
                <c:pt idx="314">
                  <c:v>6864164</c:v>
                </c:pt>
                <c:pt idx="315">
                  <c:v>6996700</c:v>
                </c:pt>
                <c:pt idx="316">
                  <c:v>6844060</c:v>
                </c:pt>
                <c:pt idx="317">
                  <c:v>7186548</c:v>
                </c:pt>
                <c:pt idx="318">
                  <c:v>6321536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E29-4276-8864-72ED1D4C9F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35763119"/>
        <c:axId val="520950319"/>
      </c:barChart>
      <c:catAx>
        <c:axId val="33576311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20950319"/>
        <c:crosses val="autoZero"/>
        <c:auto val="1"/>
        <c:lblAlgn val="ctr"/>
        <c:lblOffset val="100"/>
        <c:noMultiLvlLbl val="1"/>
      </c:catAx>
      <c:valAx>
        <c:axId val="5209503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357631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미분양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[10]Industry!$B$1</c:f>
              <c:strCache>
                <c:ptCount val="1"/>
                <c:pt idx="0">
                  <c:v>서울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[10]Industry!$A$2:$A$212</c:f>
              <c:numCache>
                <c:formatCode>General</c:formatCode>
                <c:ptCount val="211"/>
                <c:pt idx="0">
                  <c:v>39083</c:v>
                </c:pt>
                <c:pt idx="1">
                  <c:v>39114</c:v>
                </c:pt>
                <c:pt idx="2">
                  <c:v>39142</c:v>
                </c:pt>
                <c:pt idx="3">
                  <c:v>39173</c:v>
                </c:pt>
                <c:pt idx="4">
                  <c:v>39203</c:v>
                </c:pt>
                <c:pt idx="5">
                  <c:v>39234</c:v>
                </c:pt>
                <c:pt idx="6">
                  <c:v>39264</c:v>
                </c:pt>
                <c:pt idx="7">
                  <c:v>39295</c:v>
                </c:pt>
                <c:pt idx="8">
                  <c:v>39326</c:v>
                </c:pt>
                <c:pt idx="9">
                  <c:v>39356</c:v>
                </c:pt>
                <c:pt idx="10">
                  <c:v>39387</c:v>
                </c:pt>
                <c:pt idx="11">
                  <c:v>39417</c:v>
                </c:pt>
                <c:pt idx="12">
                  <c:v>39448</c:v>
                </c:pt>
                <c:pt idx="13">
                  <c:v>39479</c:v>
                </c:pt>
                <c:pt idx="14">
                  <c:v>39508</c:v>
                </c:pt>
                <c:pt idx="15">
                  <c:v>39539</c:v>
                </c:pt>
                <c:pt idx="16">
                  <c:v>39569</c:v>
                </c:pt>
                <c:pt idx="17">
                  <c:v>39600</c:v>
                </c:pt>
                <c:pt idx="18">
                  <c:v>39630</c:v>
                </c:pt>
                <c:pt idx="19">
                  <c:v>39661</c:v>
                </c:pt>
                <c:pt idx="20">
                  <c:v>39692</c:v>
                </c:pt>
                <c:pt idx="21">
                  <c:v>39722</c:v>
                </c:pt>
                <c:pt idx="22">
                  <c:v>39753</c:v>
                </c:pt>
                <c:pt idx="23">
                  <c:v>39783</c:v>
                </c:pt>
                <c:pt idx="24">
                  <c:v>39814</c:v>
                </c:pt>
                <c:pt idx="25">
                  <c:v>39845</c:v>
                </c:pt>
                <c:pt idx="26">
                  <c:v>39873</c:v>
                </c:pt>
                <c:pt idx="27">
                  <c:v>39904</c:v>
                </c:pt>
                <c:pt idx="28">
                  <c:v>39934</c:v>
                </c:pt>
                <c:pt idx="29">
                  <c:v>39965</c:v>
                </c:pt>
                <c:pt idx="30">
                  <c:v>39995</c:v>
                </c:pt>
                <c:pt idx="31">
                  <c:v>40026</c:v>
                </c:pt>
                <c:pt idx="32">
                  <c:v>40057</c:v>
                </c:pt>
                <c:pt idx="33">
                  <c:v>40087</c:v>
                </c:pt>
                <c:pt idx="34">
                  <c:v>40118</c:v>
                </c:pt>
                <c:pt idx="35">
                  <c:v>40148</c:v>
                </c:pt>
                <c:pt idx="36">
                  <c:v>40179</c:v>
                </c:pt>
                <c:pt idx="37">
                  <c:v>40210</c:v>
                </c:pt>
                <c:pt idx="38">
                  <c:v>40238</c:v>
                </c:pt>
                <c:pt idx="39">
                  <c:v>40269</c:v>
                </c:pt>
                <c:pt idx="40">
                  <c:v>40299</c:v>
                </c:pt>
                <c:pt idx="41">
                  <c:v>40330</c:v>
                </c:pt>
                <c:pt idx="42">
                  <c:v>40360</c:v>
                </c:pt>
                <c:pt idx="43">
                  <c:v>40391</c:v>
                </c:pt>
                <c:pt idx="44">
                  <c:v>40422</c:v>
                </c:pt>
                <c:pt idx="45">
                  <c:v>40452</c:v>
                </c:pt>
                <c:pt idx="46">
                  <c:v>40483</c:v>
                </c:pt>
                <c:pt idx="47">
                  <c:v>40513</c:v>
                </c:pt>
                <c:pt idx="48">
                  <c:v>40544</c:v>
                </c:pt>
                <c:pt idx="49">
                  <c:v>40575</c:v>
                </c:pt>
                <c:pt idx="50">
                  <c:v>40603</c:v>
                </c:pt>
                <c:pt idx="51">
                  <c:v>40634</c:v>
                </c:pt>
                <c:pt idx="52">
                  <c:v>40664</c:v>
                </c:pt>
                <c:pt idx="53">
                  <c:v>40695</c:v>
                </c:pt>
                <c:pt idx="54">
                  <c:v>40725</c:v>
                </c:pt>
                <c:pt idx="55">
                  <c:v>40756</c:v>
                </c:pt>
                <c:pt idx="56">
                  <c:v>40787</c:v>
                </c:pt>
                <c:pt idx="57">
                  <c:v>40817</c:v>
                </c:pt>
                <c:pt idx="58">
                  <c:v>40848</c:v>
                </c:pt>
                <c:pt idx="59">
                  <c:v>40878</c:v>
                </c:pt>
                <c:pt idx="60">
                  <c:v>40909</c:v>
                </c:pt>
                <c:pt idx="61">
                  <c:v>40940</c:v>
                </c:pt>
                <c:pt idx="62">
                  <c:v>40969</c:v>
                </c:pt>
                <c:pt idx="63">
                  <c:v>41000</c:v>
                </c:pt>
                <c:pt idx="64">
                  <c:v>41030</c:v>
                </c:pt>
                <c:pt idx="65">
                  <c:v>41061</c:v>
                </c:pt>
                <c:pt idx="66">
                  <c:v>41091</c:v>
                </c:pt>
                <c:pt idx="67">
                  <c:v>41122</c:v>
                </c:pt>
                <c:pt idx="68">
                  <c:v>41153</c:v>
                </c:pt>
                <c:pt idx="69">
                  <c:v>41183</c:v>
                </c:pt>
                <c:pt idx="70">
                  <c:v>41214</c:v>
                </c:pt>
                <c:pt idx="71">
                  <c:v>41244</c:v>
                </c:pt>
                <c:pt idx="72">
                  <c:v>41275</c:v>
                </c:pt>
                <c:pt idx="73">
                  <c:v>41306</c:v>
                </c:pt>
                <c:pt idx="74">
                  <c:v>41334</c:v>
                </c:pt>
                <c:pt idx="75">
                  <c:v>41365</c:v>
                </c:pt>
                <c:pt idx="76">
                  <c:v>41395</c:v>
                </c:pt>
                <c:pt idx="77">
                  <c:v>41426</c:v>
                </c:pt>
                <c:pt idx="78">
                  <c:v>41456</c:v>
                </c:pt>
                <c:pt idx="79">
                  <c:v>41487</c:v>
                </c:pt>
                <c:pt idx="80">
                  <c:v>41518</c:v>
                </c:pt>
                <c:pt idx="81">
                  <c:v>41548</c:v>
                </c:pt>
                <c:pt idx="82">
                  <c:v>41579</c:v>
                </c:pt>
                <c:pt idx="83">
                  <c:v>41609</c:v>
                </c:pt>
                <c:pt idx="84">
                  <c:v>41640</c:v>
                </c:pt>
                <c:pt idx="85">
                  <c:v>41671</c:v>
                </c:pt>
                <c:pt idx="86">
                  <c:v>41699</c:v>
                </c:pt>
                <c:pt idx="87">
                  <c:v>41730</c:v>
                </c:pt>
                <c:pt idx="88">
                  <c:v>41760</c:v>
                </c:pt>
                <c:pt idx="89">
                  <c:v>41791</c:v>
                </c:pt>
                <c:pt idx="90">
                  <c:v>41821</c:v>
                </c:pt>
                <c:pt idx="91">
                  <c:v>41852</c:v>
                </c:pt>
                <c:pt idx="92">
                  <c:v>41883</c:v>
                </c:pt>
                <c:pt idx="93">
                  <c:v>41913</c:v>
                </c:pt>
                <c:pt idx="94">
                  <c:v>41944</c:v>
                </c:pt>
                <c:pt idx="95">
                  <c:v>41974</c:v>
                </c:pt>
                <c:pt idx="96">
                  <c:v>42005</c:v>
                </c:pt>
                <c:pt idx="97">
                  <c:v>42036</c:v>
                </c:pt>
                <c:pt idx="98">
                  <c:v>42064</c:v>
                </c:pt>
                <c:pt idx="99">
                  <c:v>42095</c:v>
                </c:pt>
                <c:pt idx="100">
                  <c:v>42125</c:v>
                </c:pt>
                <c:pt idx="101">
                  <c:v>42156</c:v>
                </c:pt>
                <c:pt idx="102">
                  <c:v>42186</c:v>
                </c:pt>
                <c:pt idx="103">
                  <c:v>42217</c:v>
                </c:pt>
                <c:pt idx="104">
                  <c:v>42248</c:v>
                </c:pt>
                <c:pt idx="105">
                  <c:v>42278</c:v>
                </c:pt>
                <c:pt idx="106">
                  <c:v>42309</c:v>
                </c:pt>
                <c:pt idx="107">
                  <c:v>42339</c:v>
                </c:pt>
                <c:pt idx="108">
                  <c:v>42370</c:v>
                </c:pt>
                <c:pt idx="109">
                  <c:v>42401</c:v>
                </c:pt>
                <c:pt idx="110">
                  <c:v>42430</c:v>
                </c:pt>
                <c:pt idx="111">
                  <c:v>42461</c:v>
                </c:pt>
                <c:pt idx="112">
                  <c:v>42491</c:v>
                </c:pt>
                <c:pt idx="113">
                  <c:v>42522</c:v>
                </c:pt>
                <c:pt idx="114">
                  <c:v>42552</c:v>
                </c:pt>
                <c:pt idx="115">
                  <c:v>42583</c:v>
                </c:pt>
                <c:pt idx="116">
                  <c:v>42614</c:v>
                </c:pt>
                <c:pt idx="117">
                  <c:v>42644</c:v>
                </c:pt>
                <c:pt idx="118">
                  <c:v>42675</c:v>
                </c:pt>
                <c:pt idx="119">
                  <c:v>42705</c:v>
                </c:pt>
                <c:pt idx="120">
                  <c:v>42736</c:v>
                </c:pt>
                <c:pt idx="121">
                  <c:v>42767</c:v>
                </c:pt>
                <c:pt idx="122">
                  <c:v>42795</c:v>
                </c:pt>
                <c:pt idx="123">
                  <c:v>42826</c:v>
                </c:pt>
                <c:pt idx="124">
                  <c:v>42856</c:v>
                </c:pt>
                <c:pt idx="125">
                  <c:v>42887</c:v>
                </c:pt>
                <c:pt idx="126">
                  <c:v>42917</c:v>
                </c:pt>
                <c:pt idx="127">
                  <c:v>42948</c:v>
                </c:pt>
                <c:pt idx="128">
                  <c:v>42979</c:v>
                </c:pt>
                <c:pt idx="129">
                  <c:v>43009</c:v>
                </c:pt>
                <c:pt idx="130">
                  <c:v>43040</c:v>
                </c:pt>
                <c:pt idx="131">
                  <c:v>43070</c:v>
                </c:pt>
                <c:pt idx="132">
                  <c:v>43101</c:v>
                </c:pt>
                <c:pt idx="133">
                  <c:v>43132</c:v>
                </c:pt>
                <c:pt idx="134">
                  <c:v>43160</c:v>
                </c:pt>
                <c:pt idx="135">
                  <c:v>43191</c:v>
                </c:pt>
                <c:pt idx="136">
                  <c:v>43221</c:v>
                </c:pt>
                <c:pt idx="137">
                  <c:v>43252</c:v>
                </c:pt>
                <c:pt idx="138">
                  <c:v>43282</c:v>
                </c:pt>
                <c:pt idx="139">
                  <c:v>43313</c:v>
                </c:pt>
                <c:pt idx="140">
                  <c:v>43344</c:v>
                </c:pt>
                <c:pt idx="141">
                  <c:v>43374</c:v>
                </c:pt>
                <c:pt idx="142">
                  <c:v>43405</c:v>
                </c:pt>
                <c:pt idx="143">
                  <c:v>43435</c:v>
                </c:pt>
                <c:pt idx="144">
                  <c:v>43466</c:v>
                </c:pt>
                <c:pt idx="145">
                  <c:v>43497</c:v>
                </c:pt>
                <c:pt idx="146">
                  <c:v>43525</c:v>
                </c:pt>
                <c:pt idx="147">
                  <c:v>43556</c:v>
                </c:pt>
                <c:pt idx="148">
                  <c:v>43586</c:v>
                </c:pt>
                <c:pt idx="149">
                  <c:v>43617</c:v>
                </c:pt>
                <c:pt idx="150">
                  <c:v>43647</c:v>
                </c:pt>
                <c:pt idx="151">
                  <c:v>43678</c:v>
                </c:pt>
                <c:pt idx="152">
                  <c:v>43709</c:v>
                </c:pt>
                <c:pt idx="153">
                  <c:v>43739</c:v>
                </c:pt>
                <c:pt idx="154">
                  <c:v>43770</c:v>
                </c:pt>
                <c:pt idx="155">
                  <c:v>43800</c:v>
                </c:pt>
                <c:pt idx="156">
                  <c:v>43831</c:v>
                </c:pt>
                <c:pt idx="157">
                  <c:v>43862</c:v>
                </c:pt>
                <c:pt idx="158">
                  <c:v>43891</c:v>
                </c:pt>
                <c:pt idx="159">
                  <c:v>43922</c:v>
                </c:pt>
                <c:pt idx="160">
                  <c:v>43952</c:v>
                </c:pt>
                <c:pt idx="161">
                  <c:v>43983</c:v>
                </c:pt>
                <c:pt idx="162">
                  <c:v>44013</c:v>
                </c:pt>
                <c:pt idx="163">
                  <c:v>44044</c:v>
                </c:pt>
                <c:pt idx="164">
                  <c:v>44075</c:v>
                </c:pt>
                <c:pt idx="165">
                  <c:v>44105</c:v>
                </c:pt>
                <c:pt idx="166">
                  <c:v>44136</c:v>
                </c:pt>
                <c:pt idx="167">
                  <c:v>44166</c:v>
                </c:pt>
                <c:pt idx="168">
                  <c:v>44197</c:v>
                </c:pt>
                <c:pt idx="169">
                  <c:v>44228</c:v>
                </c:pt>
                <c:pt idx="170">
                  <c:v>44256</c:v>
                </c:pt>
                <c:pt idx="171">
                  <c:v>44287</c:v>
                </c:pt>
                <c:pt idx="172">
                  <c:v>44317</c:v>
                </c:pt>
                <c:pt idx="173">
                  <c:v>44348</c:v>
                </c:pt>
                <c:pt idx="174">
                  <c:v>44378</c:v>
                </c:pt>
                <c:pt idx="175">
                  <c:v>44409</c:v>
                </c:pt>
                <c:pt idx="176">
                  <c:v>44440</c:v>
                </c:pt>
                <c:pt idx="177">
                  <c:v>44470</c:v>
                </c:pt>
                <c:pt idx="178">
                  <c:v>44501</c:v>
                </c:pt>
                <c:pt idx="179">
                  <c:v>44531</c:v>
                </c:pt>
                <c:pt idx="180">
                  <c:v>44562</c:v>
                </c:pt>
                <c:pt idx="181">
                  <c:v>44593</c:v>
                </c:pt>
                <c:pt idx="182">
                  <c:v>44621</c:v>
                </c:pt>
                <c:pt idx="183">
                  <c:v>44652</c:v>
                </c:pt>
                <c:pt idx="184">
                  <c:v>44682</c:v>
                </c:pt>
                <c:pt idx="185">
                  <c:v>44713</c:v>
                </c:pt>
                <c:pt idx="186">
                  <c:v>44743</c:v>
                </c:pt>
                <c:pt idx="187">
                  <c:v>44774</c:v>
                </c:pt>
                <c:pt idx="188">
                  <c:v>44805</c:v>
                </c:pt>
                <c:pt idx="189">
                  <c:v>44835</c:v>
                </c:pt>
                <c:pt idx="190">
                  <c:v>44866</c:v>
                </c:pt>
                <c:pt idx="191">
                  <c:v>44896</c:v>
                </c:pt>
                <c:pt idx="192">
                  <c:v>44927</c:v>
                </c:pt>
                <c:pt idx="193">
                  <c:v>44958</c:v>
                </c:pt>
                <c:pt idx="194">
                  <c:v>44986</c:v>
                </c:pt>
                <c:pt idx="195">
                  <c:v>45017</c:v>
                </c:pt>
                <c:pt idx="196">
                  <c:v>45047</c:v>
                </c:pt>
                <c:pt idx="197">
                  <c:v>45078</c:v>
                </c:pt>
                <c:pt idx="198">
                  <c:v>45108</c:v>
                </c:pt>
                <c:pt idx="199">
                  <c:v>45139</c:v>
                </c:pt>
                <c:pt idx="200">
                  <c:v>45170</c:v>
                </c:pt>
                <c:pt idx="201">
                  <c:v>45200</c:v>
                </c:pt>
                <c:pt idx="202">
                  <c:v>45231</c:v>
                </c:pt>
                <c:pt idx="203">
                  <c:v>45261</c:v>
                </c:pt>
                <c:pt idx="204">
                  <c:v>45292</c:v>
                </c:pt>
                <c:pt idx="205">
                  <c:v>45323</c:v>
                </c:pt>
                <c:pt idx="206">
                  <c:v>45352</c:v>
                </c:pt>
                <c:pt idx="207">
                  <c:v>45383</c:v>
                </c:pt>
                <c:pt idx="208">
                  <c:v>45413</c:v>
                </c:pt>
                <c:pt idx="209">
                  <c:v>45444</c:v>
                </c:pt>
                <c:pt idx="210">
                  <c:v>45474</c:v>
                </c:pt>
              </c:numCache>
            </c:numRef>
          </c:cat>
          <c:val>
            <c:numRef>
              <c:f>[10]Industry!$B$2:$B$212</c:f>
              <c:numCache>
                <c:formatCode>General</c:formatCode>
                <c:ptCount val="211"/>
                <c:pt idx="0">
                  <c:v>697</c:v>
                </c:pt>
                <c:pt idx="1">
                  <c:v>590</c:v>
                </c:pt>
                <c:pt idx="2">
                  <c:v>687</c:v>
                </c:pt>
                <c:pt idx="3">
                  <c:v>685</c:v>
                </c:pt>
                <c:pt idx="4">
                  <c:v>704</c:v>
                </c:pt>
                <c:pt idx="5">
                  <c:v>778</c:v>
                </c:pt>
                <c:pt idx="6">
                  <c:v>840</c:v>
                </c:pt>
                <c:pt idx="7">
                  <c:v>730</c:v>
                </c:pt>
                <c:pt idx="8">
                  <c:v>724</c:v>
                </c:pt>
                <c:pt idx="9">
                  <c:v>977</c:v>
                </c:pt>
                <c:pt idx="10">
                  <c:v>1081</c:v>
                </c:pt>
                <c:pt idx="11">
                  <c:v>454</c:v>
                </c:pt>
                <c:pt idx="12">
                  <c:v>524</c:v>
                </c:pt>
                <c:pt idx="13">
                  <c:v>788</c:v>
                </c:pt>
                <c:pt idx="14">
                  <c:v>799</c:v>
                </c:pt>
                <c:pt idx="15">
                  <c:v>764</c:v>
                </c:pt>
                <c:pt idx="16">
                  <c:v>1016</c:v>
                </c:pt>
                <c:pt idx="17">
                  <c:v>1090</c:v>
                </c:pt>
                <c:pt idx="18">
                  <c:v>1437</c:v>
                </c:pt>
                <c:pt idx="19">
                  <c:v>1491</c:v>
                </c:pt>
                <c:pt idx="20">
                  <c:v>1530</c:v>
                </c:pt>
                <c:pt idx="21">
                  <c:v>1981</c:v>
                </c:pt>
                <c:pt idx="22">
                  <c:v>2263</c:v>
                </c:pt>
                <c:pt idx="23">
                  <c:v>2486</c:v>
                </c:pt>
                <c:pt idx="24">
                  <c:v>2511</c:v>
                </c:pt>
                <c:pt idx="25">
                  <c:v>2460</c:v>
                </c:pt>
                <c:pt idx="26">
                  <c:v>2459</c:v>
                </c:pt>
                <c:pt idx="27">
                  <c:v>2295</c:v>
                </c:pt>
                <c:pt idx="28">
                  <c:v>2136</c:v>
                </c:pt>
                <c:pt idx="29">
                  <c:v>2085</c:v>
                </c:pt>
                <c:pt idx="30">
                  <c:v>2060</c:v>
                </c:pt>
                <c:pt idx="31">
                  <c:v>1960</c:v>
                </c:pt>
                <c:pt idx="32">
                  <c:v>1887</c:v>
                </c:pt>
                <c:pt idx="33">
                  <c:v>1778</c:v>
                </c:pt>
                <c:pt idx="34">
                  <c:v>1814</c:v>
                </c:pt>
                <c:pt idx="35">
                  <c:v>1803</c:v>
                </c:pt>
                <c:pt idx="36">
                  <c:v>1803</c:v>
                </c:pt>
                <c:pt idx="37">
                  <c:v>1813</c:v>
                </c:pt>
                <c:pt idx="38">
                  <c:v>1658</c:v>
                </c:pt>
                <c:pt idx="39">
                  <c:v>1575</c:v>
                </c:pt>
                <c:pt idx="40">
                  <c:v>1957</c:v>
                </c:pt>
                <c:pt idx="41">
                  <c:v>1979</c:v>
                </c:pt>
                <c:pt idx="42">
                  <c:v>1941</c:v>
                </c:pt>
                <c:pt idx="43">
                  <c:v>2085</c:v>
                </c:pt>
                <c:pt idx="44">
                  <c:v>2169</c:v>
                </c:pt>
                <c:pt idx="45">
                  <c:v>2506</c:v>
                </c:pt>
                <c:pt idx="46">
                  <c:v>2842</c:v>
                </c:pt>
                <c:pt idx="47">
                  <c:v>2729</c:v>
                </c:pt>
                <c:pt idx="48">
                  <c:v>2269</c:v>
                </c:pt>
                <c:pt idx="49">
                  <c:v>2216</c:v>
                </c:pt>
                <c:pt idx="50">
                  <c:v>2104</c:v>
                </c:pt>
                <c:pt idx="51">
                  <c:v>1855</c:v>
                </c:pt>
                <c:pt idx="52">
                  <c:v>1785</c:v>
                </c:pt>
                <c:pt idx="53">
                  <c:v>1825</c:v>
                </c:pt>
                <c:pt idx="54">
                  <c:v>1826</c:v>
                </c:pt>
                <c:pt idx="55">
                  <c:v>1767</c:v>
                </c:pt>
                <c:pt idx="56">
                  <c:v>1776</c:v>
                </c:pt>
                <c:pt idx="57">
                  <c:v>1821</c:v>
                </c:pt>
                <c:pt idx="58">
                  <c:v>1801</c:v>
                </c:pt>
                <c:pt idx="59">
                  <c:v>1861</c:v>
                </c:pt>
                <c:pt idx="60">
                  <c:v>1890</c:v>
                </c:pt>
                <c:pt idx="61">
                  <c:v>1703</c:v>
                </c:pt>
                <c:pt idx="62">
                  <c:v>1732</c:v>
                </c:pt>
                <c:pt idx="63">
                  <c:v>1691</c:v>
                </c:pt>
                <c:pt idx="64">
                  <c:v>1703</c:v>
                </c:pt>
                <c:pt idx="65">
                  <c:v>1698</c:v>
                </c:pt>
                <c:pt idx="66">
                  <c:v>3146</c:v>
                </c:pt>
                <c:pt idx="67">
                  <c:v>3847</c:v>
                </c:pt>
                <c:pt idx="68">
                  <c:v>3754</c:v>
                </c:pt>
                <c:pt idx="69">
                  <c:v>3700</c:v>
                </c:pt>
                <c:pt idx="70">
                  <c:v>3594</c:v>
                </c:pt>
                <c:pt idx="71">
                  <c:v>3481</c:v>
                </c:pt>
                <c:pt idx="72">
                  <c:v>3415</c:v>
                </c:pt>
                <c:pt idx="73">
                  <c:v>3308</c:v>
                </c:pt>
                <c:pt idx="74">
                  <c:v>3168</c:v>
                </c:pt>
                <c:pt idx="75">
                  <c:v>3035</c:v>
                </c:pt>
                <c:pt idx="76">
                  <c:v>2908</c:v>
                </c:pt>
                <c:pt idx="77">
                  <c:v>2722</c:v>
                </c:pt>
                <c:pt idx="78">
                  <c:v>2581</c:v>
                </c:pt>
                <c:pt idx="79">
                  <c:v>3970</c:v>
                </c:pt>
                <c:pt idx="80">
                  <c:v>4331</c:v>
                </c:pt>
                <c:pt idx="81">
                  <c:v>3808</c:v>
                </c:pt>
                <c:pt idx="82">
                  <c:v>3568</c:v>
                </c:pt>
                <c:pt idx="83">
                  <c:v>3157</c:v>
                </c:pt>
                <c:pt idx="84">
                  <c:v>2905</c:v>
                </c:pt>
                <c:pt idx="85">
                  <c:v>2734</c:v>
                </c:pt>
                <c:pt idx="86">
                  <c:v>2259</c:v>
                </c:pt>
                <c:pt idx="87">
                  <c:v>2185</c:v>
                </c:pt>
                <c:pt idx="88">
                  <c:v>2241</c:v>
                </c:pt>
                <c:pt idx="89">
                  <c:v>2601</c:v>
                </c:pt>
                <c:pt idx="90">
                  <c:v>2492</c:v>
                </c:pt>
                <c:pt idx="91">
                  <c:v>2362</c:v>
                </c:pt>
                <c:pt idx="92">
                  <c:v>1797</c:v>
                </c:pt>
                <c:pt idx="93">
                  <c:v>1724</c:v>
                </c:pt>
                <c:pt idx="94">
                  <c:v>1522</c:v>
                </c:pt>
                <c:pt idx="95">
                  <c:v>1356</c:v>
                </c:pt>
                <c:pt idx="96">
                  <c:v>1497</c:v>
                </c:pt>
                <c:pt idx="97">
                  <c:v>1238</c:v>
                </c:pt>
                <c:pt idx="98">
                  <c:v>1064</c:v>
                </c:pt>
                <c:pt idx="99">
                  <c:v>987</c:v>
                </c:pt>
                <c:pt idx="100">
                  <c:v>976</c:v>
                </c:pt>
                <c:pt idx="101">
                  <c:v>638</c:v>
                </c:pt>
                <c:pt idx="102">
                  <c:v>482</c:v>
                </c:pt>
                <c:pt idx="103">
                  <c:v>317</c:v>
                </c:pt>
                <c:pt idx="104">
                  <c:v>251</c:v>
                </c:pt>
                <c:pt idx="105">
                  <c:v>264</c:v>
                </c:pt>
                <c:pt idx="106">
                  <c:v>241</c:v>
                </c:pt>
                <c:pt idx="107">
                  <c:v>494</c:v>
                </c:pt>
                <c:pt idx="108">
                  <c:v>737</c:v>
                </c:pt>
                <c:pt idx="109">
                  <c:v>884</c:v>
                </c:pt>
                <c:pt idx="110">
                  <c:v>788</c:v>
                </c:pt>
                <c:pt idx="111">
                  <c:v>651</c:v>
                </c:pt>
                <c:pt idx="112">
                  <c:v>507</c:v>
                </c:pt>
                <c:pt idx="113">
                  <c:v>409</c:v>
                </c:pt>
                <c:pt idx="114">
                  <c:v>426</c:v>
                </c:pt>
                <c:pt idx="115">
                  <c:v>372</c:v>
                </c:pt>
                <c:pt idx="116">
                  <c:v>327</c:v>
                </c:pt>
                <c:pt idx="117">
                  <c:v>283</c:v>
                </c:pt>
                <c:pt idx="118">
                  <c:v>268</c:v>
                </c:pt>
                <c:pt idx="119">
                  <c:v>274</c:v>
                </c:pt>
                <c:pt idx="120">
                  <c:v>205</c:v>
                </c:pt>
                <c:pt idx="121">
                  <c:v>187</c:v>
                </c:pt>
                <c:pt idx="122">
                  <c:v>200</c:v>
                </c:pt>
                <c:pt idx="123">
                  <c:v>157</c:v>
                </c:pt>
                <c:pt idx="124">
                  <c:v>119</c:v>
                </c:pt>
                <c:pt idx="125">
                  <c:v>64</c:v>
                </c:pt>
                <c:pt idx="126">
                  <c:v>41</c:v>
                </c:pt>
                <c:pt idx="127">
                  <c:v>39</c:v>
                </c:pt>
                <c:pt idx="128">
                  <c:v>75</c:v>
                </c:pt>
                <c:pt idx="129">
                  <c:v>56</c:v>
                </c:pt>
                <c:pt idx="130">
                  <c:v>68</c:v>
                </c:pt>
                <c:pt idx="131">
                  <c:v>45</c:v>
                </c:pt>
                <c:pt idx="132">
                  <c:v>45</c:v>
                </c:pt>
                <c:pt idx="133">
                  <c:v>48</c:v>
                </c:pt>
                <c:pt idx="134">
                  <c:v>48</c:v>
                </c:pt>
                <c:pt idx="135">
                  <c:v>47</c:v>
                </c:pt>
                <c:pt idx="136">
                  <c:v>47</c:v>
                </c:pt>
                <c:pt idx="137">
                  <c:v>47</c:v>
                </c:pt>
                <c:pt idx="138">
                  <c:v>42</c:v>
                </c:pt>
                <c:pt idx="139">
                  <c:v>39</c:v>
                </c:pt>
                <c:pt idx="140">
                  <c:v>29</c:v>
                </c:pt>
                <c:pt idx="141">
                  <c:v>28</c:v>
                </c:pt>
                <c:pt idx="142">
                  <c:v>28</c:v>
                </c:pt>
                <c:pt idx="143">
                  <c:v>27</c:v>
                </c:pt>
                <c:pt idx="144">
                  <c:v>27</c:v>
                </c:pt>
                <c:pt idx="145">
                  <c:v>50</c:v>
                </c:pt>
                <c:pt idx="146">
                  <c:v>770</c:v>
                </c:pt>
                <c:pt idx="147">
                  <c:v>292</c:v>
                </c:pt>
                <c:pt idx="148">
                  <c:v>178</c:v>
                </c:pt>
                <c:pt idx="149">
                  <c:v>123</c:v>
                </c:pt>
                <c:pt idx="150">
                  <c:v>190</c:v>
                </c:pt>
                <c:pt idx="151">
                  <c:v>205</c:v>
                </c:pt>
                <c:pt idx="152">
                  <c:v>207</c:v>
                </c:pt>
                <c:pt idx="153">
                  <c:v>191</c:v>
                </c:pt>
                <c:pt idx="154">
                  <c:v>176</c:v>
                </c:pt>
                <c:pt idx="155">
                  <c:v>151</c:v>
                </c:pt>
                <c:pt idx="156">
                  <c:v>131</c:v>
                </c:pt>
                <c:pt idx="157">
                  <c:v>112</c:v>
                </c:pt>
                <c:pt idx="158">
                  <c:v>91</c:v>
                </c:pt>
                <c:pt idx="159">
                  <c:v>78</c:v>
                </c:pt>
                <c:pt idx="160">
                  <c:v>70</c:v>
                </c:pt>
                <c:pt idx="161">
                  <c:v>61</c:v>
                </c:pt>
                <c:pt idx="162">
                  <c:v>58</c:v>
                </c:pt>
                <c:pt idx="163">
                  <c:v>56</c:v>
                </c:pt>
                <c:pt idx="164">
                  <c:v>54</c:v>
                </c:pt>
                <c:pt idx="165">
                  <c:v>52</c:v>
                </c:pt>
                <c:pt idx="166">
                  <c:v>52</c:v>
                </c:pt>
                <c:pt idx="167">
                  <c:v>49</c:v>
                </c:pt>
                <c:pt idx="168">
                  <c:v>49</c:v>
                </c:pt>
                <c:pt idx="169">
                  <c:v>88</c:v>
                </c:pt>
                <c:pt idx="170">
                  <c:v>82</c:v>
                </c:pt>
                <c:pt idx="171">
                  <c:v>76</c:v>
                </c:pt>
                <c:pt idx="172">
                  <c:v>71</c:v>
                </c:pt>
                <c:pt idx="173">
                  <c:v>65</c:v>
                </c:pt>
                <c:pt idx="174">
                  <c:v>59</c:v>
                </c:pt>
                <c:pt idx="175">
                  <c:v>55</c:v>
                </c:pt>
                <c:pt idx="176">
                  <c:v>55</c:v>
                </c:pt>
                <c:pt idx="177">
                  <c:v>55</c:v>
                </c:pt>
                <c:pt idx="178">
                  <c:v>54</c:v>
                </c:pt>
                <c:pt idx="179">
                  <c:v>54</c:v>
                </c:pt>
                <c:pt idx="180">
                  <c:v>47</c:v>
                </c:pt>
                <c:pt idx="181">
                  <c:v>47</c:v>
                </c:pt>
                <c:pt idx="182">
                  <c:v>180</c:v>
                </c:pt>
                <c:pt idx="183">
                  <c:v>360</c:v>
                </c:pt>
                <c:pt idx="184">
                  <c:v>688</c:v>
                </c:pt>
                <c:pt idx="185">
                  <c:v>719</c:v>
                </c:pt>
                <c:pt idx="186">
                  <c:v>592</c:v>
                </c:pt>
                <c:pt idx="187">
                  <c:v>610</c:v>
                </c:pt>
                <c:pt idx="188">
                  <c:v>719</c:v>
                </c:pt>
                <c:pt idx="189">
                  <c:v>866</c:v>
                </c:pt>
                <c:pt idx="190">
                  <c:v>865</c:v>
                </c:pt>
                <c:pt idx="191">
                  <c:v>994</c:v>
                </c:pt>
                <c:pt idx="192">
                  <c:v>996</c:v>
                </c:pt>
                <c:pt idx="193">
                  <c:v>2099</c:v>
                </c:pt>
                <c:pt idx="194">
                  <c:v>1084</c:v>
                </c:pt>
                <c:pt idx="195">
                  <c:v>1058</c:v>
                </c:pt>
                <c:pt idx="196">
                  <c:v>1144</c:v>
                </c:pt>
                <c:pt idx="197">
                  <c:v>1181</c:v>
                </c:pt>
                <c:pt idx="198">
                  <c:v>1081</c:v>
                </c:pt>
                <c:pt idx="199">
                  <c:v>976</c:v>
                </c:pt>
                <c:pt idx="200">
                  <c:v>914</c:v>
                </c:pt>
                <c:pt idx="201">
                  <c:v>908</c:v>
                </c:pt>
                <c:pt idx="202">
                  <c:v>877</c:v>
                </c:pt>
                <c:pt idx="203">
                  <c:v>958</c:v>
                </c:pt>
                <c:pt idx="204">
                  <c:v>997</c:v>
                </c:pt>
                <c:pt idx="205">
                  <c:v>1018</c:v>
                </c:pt>
                <c:pt idx="206">
                  <c:v>968</c:v>
                </c:pt>
                <c:pt idx="207">
                  <c:v>936</c:v>
                </c:pt>
                <c:pt idx="208">
                  <c:v>974</c:v>
                </c:pt>
                <c:pt idx="209">
                  <c:v>959</c:v>
                </c:pt>
                <c:pt idx="210">
                  <c:v>953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CB-4E51-A25D-A3A195289936}"/>
            </c:ext>
          </c:extLst>
        </c:ser>
        <c:ser>
          <c:idx val="1"/>
          <c:order val="1"/>
          <c:tx>
            <c:strRef>
              <c:f>[10]Industry!$C$1</c:f>
              <c:strCache>
                <c:ptCount val="1"/>
                <c:pt idx="0">
                  <c:v>수도권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[10]Industry!$A$2:$A$212</c:f>
              <c:numCache>
                <c:formatCode>General</c:formatCode>
                <c:ptCount val="211"/>
                <c:pt idx="0">
                  <c:v>39083</c:v>
                </c:pt>
                <c:pt idx="1">
                  <c:v>39114</c:v>
                </c:pt>
                <c:pt idx="2">
                  <c:v>39142</c:v>
                </c:pt>
                <c:pt idx="3">
                  <c:v>39173</c:v>
                </c:pt>
                <c:pt idx="4">
                  <c:v>39203</c:v>
                </c:pt>
                <c:pt idx="5">
                  <c:v>39234</c:v>
                </c:pt>
                <c:pt idx="6">
                  <c:v>39264</c:v>
                </c:pt>
                <c:pt idx="7">
                  <c:v>39295</c:v>
                </c:pt>
                <c:pt idx="8">
                  <c:v>39326</c:v>
                </c:pt>
                <c:pt idx="9">
                  <c:v>39356</c:v>
                </c:pt>
                <c:pt idx="10">
                  <c:v>39387</c:v>
                </c:pt>
                <c:pt idx="11">
                  <c:v>39417</c:v>
                </c:pt>
                <c:pt idx="12">
                  <c:v>39448</c:v>
                </c:pt>
                <c:pt idx="13">
                  <c:v>39479</c:v>
                </c:pt>
                <c:pt idx="14">
                  <c:v>39508</c:v>
                </c:pt>
                <c:pt idx="15">
                  <c:v>39539</c:v>
                </c:pt>
                <c:pt idx="16">
                  <c:v>39569</c:v>
                </c:pt>
                <c:pt idx="17">
                  <c:v>39600</c:v>
                </c:pt>
                <c:pt idx="18">
                  <c:v>39630</c:v>
                </c:pt>
                <c:pt idx="19">
                  <c:v>39661</c:v>
                </c:pt>
                <c:pt idx="20">
                  <c:v>39692</c:v>
                </c:pt>
                <c:pt idx="21">
                  <c:v>39722</c:v>
                </c:pt>
                <c:pt idx="22">
                  <c:v>39753</c:v>
                </c:pt>
                <c:pt idx="23">
                  <c:v>39783</c:v>
                </c:pt>
                <c:pt idx="24">
                  <c:v>39814</c:v>
                </c:pt>
                <c:pt idx="25">
                  <c:v>39845</c:v>
                </c:pt>
                <c:pt idx="26">
                  <c:v>39873</c:v>
                </c:pt>
                <c:pt idx="27">
                  <c:v>39904</c:v>
                </c:pt>
                <c:pt idx="28">
                  <c:v>39934</c:v>
                </c:pt>
                <c:pt idx="29">
                  <c:v>39965</c:v>
                </c:pt>
                <c:pt idx="30">
                  <c:v>39995</c:v>
                </c:pt>
                <c:pt idx="31">
                  <c:v>40026</c:v>
                </c:pt>
                <c:pt idx="32">
                  <c:v>40057</c:v>
                </c:pt>
                <c:pt idx="33">
                  <c:v>40087</c:v>
                </c:pt>
                <c:pt idx="34">
                  <c:v>40118</c:v>
                </c:pt>
                <c:pt idx="35">
                  <c:v>40148</c:v>
                </c:pt>
                <c:pt idx="36">
                  <c:v>40179</c:v>
                </c:pt>
                <c:pt idx="37">
                  <c:v>40210</c:v>
                </c:pt>
                <c:pt idx="38">
                  <c:v>40238</c:v>
                </c:pt>
                <c:pt idx="39">
                  <c:v>40269</c:v>
                </c:pt>
                <c:pt idx="40">
                  <c:v>40299</c:v>
                </c:pt>
                <c:pt idx="41">
                  <c:v>40330</c:v>
                </c:pt>
                <c:pt idx="42">
                  <c:v>40360</c:v>
                </c:pt>
                <c:pt idx="43">
                  <c:v>40391</c:v>
                </c:pt>
                <c:pt idx="44">
                  <c:v>40422</c:v>
                </c:pt>
                <c:pt idx="45">
                  <c:v>40452</c:v>
                </c:pt>
                <c:pt idx="46">
                  <c:v>40483</c:v>
                </c:pt>
                <c:pt idx="47">
                  <c:v>40513</c:v>
                </c:pt>
                <c:pt idx="48">
                  <c:v>40544</c:v>
                </c:pt>
                <c:pt idx="49">
                  <c:v>40575</c:v>
                </c:pt>
                <c:pt idx="50">
                  <c:v>40603</c:v>
                </c:pt>
                <c:pt idx="51">
                  <c:v>40634</c:v>
                </c:pt>
                <c:pt idx="52">
                  <c:v>40664</c:v>
                </c:pt>
                <c:pt idx="53">
                  <c:v>40695</c:v>
                </c:pt>
                <c:pt idx="54">
                  <c:v>40725</c:v>
                </c:pt>
                <c:pt idx="55">
                  <c:v>40756</c:v>
                </c:pt>
                <c:pt idx="56">
                  <c:v>40787</c:v>
                </c:pt>
                <c:pt idx="57">
                  <c:v>40817</c:v>
                </c:pt>
                <c:pt idx="58">
                  <c:v>40848</c:v>
                </c:pt>
                <c:pt idx="59">
                  <c:v>40878</c:v>
                </c:pt>
                <c:pt idx="60">
                  <c:v>40909</c:v>
                </c:pt>
                <c:pt idx="61">
                  <c:v>40940</c:v>
                </c:pt>
                <c:pt idx="62">
                  <c:v>40969</c:v>
                </c:pt>
                <c:pt idx="63">
                  <c:v>41000</c:v>
                </c:pt>
                <c:pt idx="64">
                  <c:v>41030</c:v>
                </c:pt>
                <c:pt idx="65">
                  <c:v>41061</c:v>
                </c:pt>
                <c:pt idx="66">
                  <c:v>41091</c:v>
                </c:pt>
                <c:pt idx="67">
                  <c:v>41122</c:v>
                </c:pt>
                <c:pt idx="68">
                  <c:v>41153</c:v>
                </c:pt>
                <c:pt idx="69">
                  <c:v>41183</c:v>
                </c:pt>
                <c:pt idx="70">
                  <c:v>41214</c:v>
                </c:pt>
                <c:pt idx="71">
                  <c:v>41244</c:v>
                </c:pt>
                <c:pt idx="72">
                  <c:v>41275</c:v>
                </c:pt>
                <c:pt idx="73">
                  <c:v>41306</c:v>
                </c:pt>
                <c:pt idx="74">
                  <c:v>41334</c:v>
                </c:pt>
                <c:pt idx="75">
                  <c:v>41365</c:v>
                </c:pt>
                <c:pt idx="76">
                  <c:v>41395</c:v>
                </c:pt>
                <c:pt idx="77">
                  <c:v>41426</c:v>
                </c:pt>
                <c:pt idx="78">
                  <c:v>41456</c:v>
                </c:pt>
                <c:pt idx="79">
                  <c:v>41487</c:v>
                </c:pt>
                <c:pt idx="80">
                  <c:v>41518</c:v>
                </c:pt>
                <c:pt idx="81">
                  <c:v>41548</c:v>
                </c:pt>
                <c:pt idx="82">
                  <c:v>41579</c:v>
                </c:pt>
                <c:pt idx="83">
                  <c:v>41609</c:v>
                </c:pt>
                <c:pt idx="84">
                  <c:v>41640</c:v>
                </c:pt>
                <c:pt idx="85">
                  <c:v>41671</c:v>
                </c:pt>
                <c:pt idx="86">
                  <c:v>41699</c:v>
                </c:pt>
                <c:pt idx="87">
                  <c:v>41730</c:v>
                </c:pt>
                <c:pt idx="88">
                  <c:v>41760</c:v>
                </c:pt>
                <c:pt idx="89">
                  <c:v>41791</c:v>
                </c:pt>
                <c:pt idx="90">
                  <c:v>41821</c:v>
                </c:pt>
                <c:pt idx="91">
                  <c:v>41852</c:v>
                </c:pt>
                <c:pt idx="92">
                  <c:v>41883</c:v>
                </c:pt>
                <c:pt idx="93">
                  <c:v>41913</c:v>
                </c:pt>
                <c:pt idx="94">
                  <c:v>41944</c:v>
                </c:pt>
                <c:pt idx="95">
                  <c:v>41974</c:v>
                </c:pt>
                <c:pt idx="96">
                  <c:v>42005</c:v>
                </c:pt>
                <c:pt idx="97">
                  <c:v>42036</c:v>
                </c:pt>
                <c:pt idx="98">
                  <c:v>42064</c:v>
                </c:pt>
                <c:pt idx="99">
                  <c:v>42095</c:v>
                </c:pt>
                <c:pt idx="100">
                  <c:v>42125</c:v>
                </c:pt>
                <c:pt idx="101">
                  <c:v>42156</c:v>
                </c:pt>
                <c:pt idx="102">
                  <c:v>42186</c:v>
                </c:pt>
                <c:pt idx="103">
                  <c:v>42217</c:v>
                </c:pt>
                <c:pt idx="104">
                  <c:v>42248</c:v>
                </c:pt>
                <c:pt idx="105">
                  <c:v>42278</c:v>
                </c:pt>
                <c:pt idx="106">
                  <c:v>42309</c:v>
                </c:pt>
                <c:pt idx="107">
                  <c:v>42339</c:v>
                </c:pt>
                <c:pt idx="108">
                  <c:v>42370</c:v>
                </c:pt>
                <c:pt idx="109">
                  <c:v>42401</c:v>
                </c:pt>
                <c:pt idx="110">
                  <c:v>42430</c:v>
                </c:pt>
                <c:pt idx="111">
                  <c:v>42461</c:v>
                </c:pt>
                <c:pt idx="112">
                  <c:v>42491</c:v>
                </c:pt>
                <c:pt idx="113">
                  <c:v>42522</c:v>
                </c:pt>
                <c:pt idx="114">
                  <c:v>42552</c:v>
                </c:pt>
                <c:pt idx="115">
                  <c:v>42583</c:v>
                </c:pt>
                <c:pt idx="116">
                  <c:v>42614</c:v>
                </c:pt>
                <c:pt idx="117">
                  <c:v>42644</c:v>
                </c:pt>
                <c:pt idx="118">
                  <c:v>42675</c:v>
                </c:pt>
                <c:pt idx="119">
                  <c:v>42705</c:v>
                </c:pt>
                <c:pt idx="120">
                  <c:v>42736</c:v>
                </c:pt>
                <c:pt idx="121">
                  <c:v>42767</c:v>
                </c:pt>
                <c:pt idx="122">
                  <c:v>42795</c:v>
                </c:pt>
                <c:pt idx="123">
                  <c:v>42826</c:v>
                </c:pt>
                <c:pt idx="124">
                  <c:v>42856</c:v>
                </c:pt>
                <c:pt idx="125">
                  <c:v>42887</c:v>
                </c:pt>
                <c:pt idx="126">
                  <c:v>42917</c:v>
                </c:pt>
                <c:pt idx="127">
                  <c:v>42948</c:v>
                </c:pt>
                <c:pt idx="128">
                  <c:v>42979</c:v>
                </c:pt>
                <c:pt idx="129">
                  <c:v>43009</c:v>
                </c:pt>
                <c:pt idx="130">
                  <c:v>43040</c:v>
                </c:pt>
                <c:pt idx="131">
                  <c:v>43070</c:v>
                </c:pt>
                <c:pt idx="132">
                  <c:v>43101</c:v>
                </c:pt>
                <c:pt idx="133">
                  <c:v>43132</c:v>
                </c:pt>
                <c:pt idx="134">
                  <c:v>43160</c:v>
                </c:pt>
                <c:pt idx="135">
                  <c:v>43191</c:v>
                </c:pt>
                <c:pt idx="136">
                  <c:v>43221</c:v>
                </c:pt>
                <c:pt idx="137">
                  <c:v>43252</c:v>
                </c:pt>
                <c:pt idx="138">
                  <c:v>43282</c:v>
                </c:pt>
                <c:pt idx="139">
                  <c:v>43313</c:v>
                </c:pt>
                <c:pt idx="140">
                  <c:v>43344</c:v>
                </c:pt>
                <c:pt idx="141">
                  <c:v>43374</c:v>
                </c:pt>
                <c:pt idx="142">
                  <c:v>43405</c:v>
                </c:pt>
                <c:pt idx="143">
                  <c:v>43435</c:v>
                </c:pt>
                <c:pt idx="144">
                  <c:v>43466</c:v>
                </c:pt>
                <c:pt idx="145">
                  <c:v>43497</c:v>
                </c:pt>
                <c:pt idx="146">
                  <c:v>43525</c:v>
                </c:pt>
                <c:pt idx="147">
                  <c:v>43556</c:v>
                </c:pt>
                <c:pt idx="148">
                  <c:v>43586</c:v>
                </c:pt>
                <c:pt idx="149">
                  <c:v>43617</c:v>
                </c:pt>
                <c:pt idx="150">
                  <c:v>43647</c:v>
                </c:pt>
                <c:pt idx="151">
                  <c:v>43678</c:v>
                </c:pt>
                <c:pt idx="152">
                  <c:v>43709</c:v>
                </c:pt>
                <c:pt idx="153">
                  <c:v>43739</c:v>
                </c:pt>
                <c:pt idx="154">
                  <c:v>43770</c:v>
                </c:pt>
                <c:pt idx="155">
                  <c:v>43800</c:v>
                </c:pt>
                <c:pt idx="156">
                  <c:v>43831</c:v>
                </c:pt>
                <c:pt idx="157">
                  <c:v>43862</c:v>
                </c:pt>
                <c:pt idx="158">
                  <c:v>43891</c:v>
                </c:pt>
                <c:pt idx="159">
                  <c:v>43922</c:v>
                </c:pt>
                <c:pt idx="160">
                  <c:v>43952</c:v>
                </c:pt>
                <c:pt idx="161">
                  <c:v>43983</c:v>
                </c:pt>
                <c:pt idx="162">
                  <c:v>44013</c:v>
                </c:pt>
                <c:pt idx="163">
                  <c:v>44044</c:v>
                </c:pt>
                <c:pt idx="164">
                  <c:v>44075</c:v>
                </c:pt>
                <c:pt idx="165">
                  <c:v>44105</c:v>
                </c:pt>
                <c:pt idx="166">
                  <c:v>44136</c:v>
                </c:pt>
                <c:pt idx="167">
                  <c:v>44166</c:v>
                </c:pt>
                <c:pt idx="168">
                  <c:v>44197</c:v>
                </c:pt>
                <c:pt idx="169">
                  <c:v>44228</c:v>
                </c:pt>
                <c:pt idx="170">
                  <c:v>44256</c:v>
                </c:pt>
                <c:pt idx="171">
                  <c:v>44287</c:v>
                </c:pt>
                <c:pt idx="172">
                  <c:v>44317</c:v>
                </c:pt>
                <c:pt idx="173">
                  <c:v>44348</c:v>
                </c:pt>
                <c:pt idx="174">
                  <c:v>44378</c:v>
                </c:pt>
                <c:pt idx="175">
                  <c:v>44409</c:v>
                </c:pt>
                <c:pt idx="176">
                  <c:v>44440</c:v>
                </c:pt>
                <c:pt idx="177">
                  <c:v>44470</c:v>
                </c:pt>
                <c:pt idx="178">
                  <c:v>44501</c:v>
                </c:pt>
                <c:pt idx="179">
                  <c:v>44531</c:v>
                </c:pt>
                <c:pt idx="180">
                  <c:v>44562</c:v>
                </c:pt>
                <c:pt idx="181">
                  <c:v>44593</c:v>
                </c:pt>
                <c:pt idx="182">
                  <c:v>44621</c:v>
                </c:pt>
                <c:pt idx="183">
                  <c:v>44652</c:v>
                </c:pt>
                <c:pt idx="184">
                  <c:v>44682</c:v>
                </c:pt>
                <c:pt idx="185">
                  <c:v>44713</c:v>
                </c:pt>
                <c:pt idx="186">
                  <c:v>44743</c:v>
                </c:pt>
                <c:pt idx="187">
                  <c:v>44774</c:v>
                </c:pt>
                <c:pt idx="188">
                  <c:v>44805</c:v>
                </c:pt>
                <c:pt idx="189">
                  <c:v>44835</c:v>
                </c:pt>
                <c:pt idx="190">
                  <c:v>44866</c:v>
                </c:pt>
                <c:pt idx="191">
                  <c:v>44896</c:v>
                </c:pt>
                <c:pt idx="192">
                  <c:v>44927</c:v>
                </c:pt>
                <c:pt idx="193">
                  <c:v>44958</c:v>
                </c:pt>
                <c:pt idx="194">
                  <c:v>44986</c:v>
                </c:pt>
                <c:pt idx="195">
                  <c:v>45017</c:v>
                </c:pt>
                <c:pt idx="196">
                  <c:v>45047</c:v>
                </c:pt>
                <c:pt idx="197">
                  <c:v>45078</c:v>
                </c:pt>
                <c:pt idx="198">
                  <c:v>45108</c:v>
                </c:pt>
                <c:pt idx="199">
                  <c:v>45139</c:v>
                </c:pt>
                <c:pt idx="200">
                  <c:v>45170</c:v>
                </c:pt>
                <c:pt idx="201">
                  <c:v>45200</c:v>
                </c:pt>
                <c:pt idx="202">
                  <c:v>45231</c:v>
                </c:pt>
                <c:pt idx="203">
                  <c:v>45261</c:v>
                </c:pt>
                <c:pt idx="204">
                  <c:v>45292</c:v>
                </c:pt>
                <c:pt idx="205">
                  <c:v>45323</c:v>
                </c:pt>
                <c:pt idx="206">
                  <c:v>45352</c:v>
                </c:pt>
                <c:pt idx="207">
                  <c:v>45383</c:v>
                </c:pt>
                <c:pt idx="208">
                  <c:v>45413</c:v>
                </c:pt>
                <c:pt idx="209">
                  <c:v>45444</c:v>
                </c:pt>
                <c:pt idx="210">
                  <c:v>45474</c:v>
                </c:pt>
              </c:numCache>
            </c:numRef>
          </c:cat>
          <c:val>
            <c:numRef>
              <c:f>[10]Industry!$C$2:$C$212</c:f>
              <c:numCache>
                <c:formatCode>General</c:formatCode>
                <c:ptCount val="211"/>
                <c:pt idx="0">
                  <c:v>3847</c:v>
                </c:pt>
                <c:pt idx="1">
                  <c:v>3598</c:v>
                </c:pt>
                <c:pt idx="2">
                  <c:v>2770</c:v>
                </c:pt>
                <c:pt idx="3">
                  <c:v>2632</c:v>
                </c:pt>
                <c:pt idx="4">
                  <c:v>2775</c:v>
                </c:pt>
                <c:pt idx="5">
                  <c:v>4707</c:v>
                </c:pt>
                <c:pt idx="6">
                  <c:v>4605</c:v>
                </c:pt>
                <c:pt idx="7">
                  <c:v>5038</c:v>
                </c:pt>
                <c:pt idx="8">
                  <c:v>8364</c:v>
                </c:pt>
                <c:pt idx="9">
                  <c:v>8854</c:v>
                </c:pt>
                <c:pt idx="10">
                  <c:v>9712</c:v>
                </c:pt>
                <c:pt idx="11">
                  <c:v>14121</c:v>
                </c:pt>
                <c:pt idx="12">
                  <c:v>21151</c:v>
                </c:pt>
                <c:pt idx="13">
                  <c:v>22633</c:v>
                </c:pt>
                <c:pt idx="14">
                  <c:v>22247</c:v>
                </c:pt>
                <c:pt idx="15">
                  <c:v>19445</c:v>
                </c:pt>
                <c:pt idx="16">
                  <c:v>18753</c:v>
                </c:pt>
                <c:pt idx="17">
                  <c:v>17808</c:v>
                </c:pt>
                <c:pt idx="18">
                  <c:v>21524</c:v>
                </c:pt>
                <c:pt idx="19">
                  <c:v>20884</c:v>
                </c:pt>
                <c:pt idx="20">
                  <c:v>23377</c:v>
                </c:pt>
                <c:pt idx="21">
                  <c:v>23281</c:v>
                </c:pt>
                <c:pt idx="22">
                  <c:v>23603</c:v>
                </c:pt>
                <c:pt idx="23">
                  <c:v>24442</c:v>
                </c:pt>
                <c:pt idx="24">
                  <c:v>23020</c:v>
                </c:pt>
                <c:pt idx="25">
                  <c:v>22725</c:v>
                </c:pt>
                <c:pt idx="26">
                  <c:v>26141</c:v>
                </c:pt>
                <c:pt idx="27">
                  <c:v>26861</c:v>
                </c:pt>
                <c:pt idx="28">
                  <c:v>25208</c:v>
                </c:pt>
                <c:pt idx="29">
                  <c:v>23539</c:v>
                </c:pt>
                <c:pt idx="30">
                  <c:v>21950</c:v>
                </c:pt>
                <c:pt idx="31">
                  <c:v>21402</c:v>
                </c:pt>
                <c:pt idx="32">
                  <c:v>19075</c:v>
                </c:pt>
                <c:pt idx="33">
                  <c:v>18070</c:v>
                </c:pt>
                <c:pt idx="34">
                  <c:v>21051</c:v>
                </c:pt>
                <c:pt idx="35">
                  <c:v>23864</c:v>
                </c:pt>
                <c:pt idx="36">
                  <c:v>24023</c:v>
                </c:pt>
                <c:pt idx="37">
                  <c:v>25513</c:v>
                </c:pt>
                <c:pt idx="38">
                  <c:v>24441</c:v>
                </c:pt>
                <c:pt idx="39">
                  <c:v>24335</c:v>
                </c:pt>
                <c:pt idx="40">
                  <c:v>25690</c:v>
                </c:pt>
                <c:pt idx="41">
                  <c:v>26289</c:v>
                </c:pt>
                <c:pt idx="42">
                  <c:v>26210</c:v>
                </c:pt>
                <c:pt idx="43">
                  <c:v>26067</c:v>
                </c:pt>
                <c:pt idx="44">
                  <c:v>27032</c:v>
                </c:pt>
                <c:pt idx="45">
                  <c:v>26828</c:v>
                </c:pt>
                <c:pt idx="46">
                  <c:v>26347</c:v>
                </c:pt>
                <c:pt idx="47">
                  <c:v>26683</c:v>
                </c:pt>
                <c:pt idx="48">
                  <c:v>26627</c:v>
                </c:pt>
                <c:pt idx="49">
                  <c:v>25201</c:v>
                </c:pt>
                <c:pt idx="50">
                  <c:v>24985</c:v>
                </c:pt>
                <c:pt idx="51">
                  <c:v>23153</c:v>
                </c:pt>
                <c:pt idx="52">
                  <c:v>25248</c:v>
                </c:pt>
                <c:pt idx="53">
                  <c:v>25400</c:v>
                </c:pt>
                <c:pt idx="54">
                  <c:v>24568</c:v>
                </c:pt>
                <c:pt idx="55">
                  <c:v>25867</c:v>
                </c:pt>
                <c:pt idx="56">
                  <c:v>25507</c:v>
                </c:pt>
                <c:pt idx="57">
                  <c:v>25280</c:v>
                </c:pt>
                <c:pt idx="58">
                  <c:v>25468</c:v>
                </c:pt>
                <c:pt idx="59">
                  <c:v>26020</c:v>
                </c:pt>
                <c:pt idx="60">
                  <c:v>27071</c:v>
                </c:pt>
                <c:pt idx="61">
                  <c:v>25900</c:v>
                </c:pt>
                <c:pt idx="62">
                  <c:v>25229</c:v>
                </c:pt>
                <c:pt idx="63">
                  <c:v>24424</c:v>
                </c:pt>
                <c:pt idx="64">
                  <c:v>24892</c:v>
                </c:pt>
                <c:pt idx="65">
                  <c:v>25231</c:v>
                </c:pt>
                <c:pt idx="66">
                  <c:v>26246</c:v>
                </c:pt>
                <c:pt idx="67">
                  <c:v>26150</c:v>
                </c:pt>
                <c:pt idx="68">
                  <c:v>26284</c:v>
                </c:pt>
                <c:pt idx="69">
                  <c:v>28748</c:v>
                </c:pt>
                <c:pt idx="70">
                  <c:v>30791</c:v>
                </c:pt>
                <c:pt idx="71">
                  <c:v>29066</c:v>
                </c:pt>
                <c:pt idx="72">
                  <c:v>30369</c:v>
                </c:pt>
                <c:pt idx="73">
                  <c:v>30366</c:v>
                </c:pt>
                <c:pt idx="74">
                  <c:v>29591</c:v>
                </c:pt>
                <c:pt idx="75">
                  <c:v>30232</c:v>
                </c:pt>
                <c:pt idx="76">
                  <c:v>29861</c:v>
                </c:pt>
                <c:pt idx="77">
                  <c:v>29779</c:v>
                </c:pt>
                <c:pt idx="78">
                  <c:v>32745</c:v>
                </c:pt>
                <c:pt idx="79">
                  <c:v>32933</c:v>
                </c:pt>
                <c:pt idx="80">
                  <c:v>30340</c:v>
                </c:pt>
                <c:pt idx="81">
                  <c:v>32734</c:v>
                </c:pt>
                <c:pt idx="82">
                  <c:v>30635</c:v>
                </c:pt>
                <c:pt idx="83">
                  <c:v>30035</c:v>
                </c:pt>
                <c:pt idx="84">
                  <c:v>29792</c:v>
                </c:pt>
                <c:pt idx="85">
                  <c:v>26544</c:v>
                </c:pt>
                <c:pt idx="86">
                  <c:v>23823</c:v>
                </c:pt>
                <c:pt idx="87">
                  <c:v>22107</c:v>
                </c:pt>
                <c:pt idx="88">
                  <c:v>26805</c:v>
                </c:pt>
                <c:pt idx="89">
                  <c:v>27611</c:v>
                </c:pt>
                <c:pt idx="90">
                  <c:v>24305</c:v>
                </c:pt>
                <c:pt idx="91">
                  <c:v>20852</c:v>
                </c:pt>
                <c:pt idx="92">
                  <c:v>18145</c:v>
                </c:pt>
                <c:pt idx="93">
                  <c:v>17995</c:v>
                </c:pt>
                <c:pt idx="94">
                  <c:v>18252</c:v>
                </c:pt>
                <c:pt idx="95">
                  <c:v>18458</c:v>
                </c:pt>
                <c:pt idx="96">
                  <c:v>17458</c:v>
                </c:pt>
                <c:pt idx="97">
                  <c:v>15686</c:v>
                </c:pt>
                <c:pt idx="98">
                  <c:v>13131</c:v>
                </c:pt>
                <c:pt idx="99">
                  <c:v>13523</c:v>
                </c:pt>
                <c:pt idx="100">
                  <c:v>13456</c:v>
                </c:pt>
                <c:pt idx="101">
                  <c:v>15456</c:v>
                </c:pt>
                <c:pt idx="102">
                  <c:v>15454</c:v>
                </c:pt>
                <c:pt idx="103">
                  <c:v>15572</c:v>
                </c:pt>
                <c:pt idx="104">
                  <c:v>14298</c:v>
                </c:pt>
                <c:pt idx="105">
                  <c:v>15312</c:v>
                </c:pt>
                <c:pt idx="106">
                  <c:v>26337</c:v>
                </c:pt>
                <c:pt idx="107">
                  <c:v>30143</c:v>
                </c:pt>
                <c:pt idx="108">
                  <c:v>28312</c:v>
                </c:pt>
                <c:pt idx="109">
                  <c:v>24087</c:v>
                </c:pt>
                <c:pt idx="110">
                  <c:v>22512</c:v>
                </c:pt>
                <c:pt idx="111">
                  <c:v>21694</c:v>
                </c:pt>
                <c:pt idx="112">
                  <c:v>20380</c:v>
                </c:pt>
                <c:pt idx="113">
                  <c:v>22916</c:v>
                </c:pt>
                <c:pt idx="114">
                  <c:v>20967</c:v>
                </c:pt>
                <c:pt idx="115">
                  <c:v>20984</c:v>
                </c:pt>
                <c:pt idx="116">
                  <c:v>18694</c:v>
                </c:pt>
                <c:pt idx="117">
                  <c:v>17424</c:v>
                </c:pt>
                <c:pt idx="118">
                  <c:v>17967</c:v>
                </c:pt>
                <c:pt idx="119">
                  <c:v>16415</c:v>
                </c:pt>
                <c:pt idx="120">
                  <c:v>18733</c:v>
                </c:pt>
                <c:pt idx="121">
                  <c:v>17827</c:v>
                </c:pt>
                <c:pt idx="122">
                  <c:v>18966</c:v>
                </c:pt>
                <c:pt idx="123">
                  <c:v>17012</c:v>
                </c:pt>
                <c:pt idx="124">
                  <c:v>15116</c:v>
                </c:pt>
                <c:pt idx="125">
                  <c:v>14286</c:v>
                </c:pt>
                <c:pt idx="126">
                  <c:v>12076</c:v>
                </c:pt>
                <c:pt idx="127">
                  <c:v>9677</c:v>
                </c:pt>
                <c:pt idx="128">
                  <c:v>10236</c:v>
                </c:pt>
                <c:pt idx="129">
                  <c:v>9820</c:v>
                </c:pt>
                <c:pt idx="130">
                  <c:v>10126</c:v>
                </c:pt>
                <c:pt idx="131">
                  <c:v>10342</c:v>
                </c:pt>
                <c:pt idx="132">
                  <c:v>9803</c:v>
                </c:pt>
                <c:pt idx="133">
                  <c:v>9922</c:v>
                </c:pt>
                <c:pt idx="134">
                  <c:v>8659</c:v>
                </c:pt>
                <c:pt idx="135">
                  <c:v>10314</c:v>
                </c:pt>
                <c:pt idx="136">
                  <c:v>9786</c:v>
                </c:pt>
                <c:pt idx="137">
                  <c:v>9461</c:v>
                </c:pt>
                <c:pt idx="138">
                  <c:v>8790</c:v>
                </c:pt>
                <c:pt idx="139">
                  <c:v>8495</c:v>
                </c:pt>
                <c:pt idx="140">
                  <c:v>7622</c:v>
                </c:pt>
                <c:pt idx="141">
                  <c:v>6651</c:v>
                </c:pt>
                <c:pt idx="142">
                  <c:v>6472</c:v>
                </c:pt>
                <c:pt idx="143">
                  <c:v>6292</c:v>
                </c:pt>
                <c:pt idx="144">
                  <c:v>8126</c:v>
                </c:pt>
                <c:pt idx="145">
                  <c:v>7677</c:v>
                </c:pt>
                <c:pt idx="146">
                  <c:v>9759</c:v>
                </c:pt>
                <c:pt idx="147">
                  <c:v>9153</c:v>
                </c:pt>
                <c:pt idx="148">
                  <c:v>10040</c:v>
                </c:pt>
                <c:pt idx="149">
                  <c:v>11485</c:v>
                </c:pt>
                <c:pt idx="150">
                  <c:v>10599</c:v>
                </c:pt>
                <c:pt idx="151">
                  <c:v>10126</c:v>
                </c:pt>
                <c:pt idx="152">
                  <c:v>9459</c:v>
                </c:pt>
                <c:pt idx="153">
                  <c:v>7812</c:v>
                </c:pt>
                <c:pt idx="154">
                  <c:v>8139</c:v>
                </c:pt>
                <c:pt idx="155">
                  <c:v>6051</c:v>
                </c:pt>
                <c:pt idx="156">
                  <c:v>4770</c:v>
                </c:pt>
                <c:pt idx="157">
                  <c:v>4121</c:v>
                </c:pt>
                <c:pt idx="158">
                  <c:v>4111</c:v>
                </c:pt>
                <c:pt idx="159">
                  <c:v>3705</c:v>
                </c:pt>
                <c:pt idx="160">
                  <c:v>2946</c:v>
                </c:pt>
                <c:pt idx="161">
                  <c:v>2711</c:v>
                </c:pt>
                <c:pt idx="162">
                  <c:v>3087</c:v>
                </c:pt>
                <c:pt idx="163">
                  <c:v>3110</c:v>
                </c:pt>
                <c:pt idx="164">
                  <c:v>3752</c:v>
                </c:pt>
                <c:pt idx="165">
                  <c:v>3555</c:v>
                </c:pt>
                <c:pt idx="166">
                  <c:v>3131</c:v>
                </c:pt>
                <c:pt idx="167">
                  <c:v>2082</c:v>
                </c:pt>
                <c:pt idx="168">
                  <c:v>1812</c:v>
                </c:pt>
                <c:pt idx="169">
                  <c:v>1509</c:v>
                </c:pt>
                <c:pt idx="170">
                  <c:v>1438</c:v>
                </c:pt>
                <c:pt idx="171">
                  <c:v>1513</c:v>
                </c:pt>
                <c:pt idx="172">
                  <c:v>1232</c:v>
                </c:pt>
                <c:pt idx="173">
                  <c:v>1601</c:v>
                </c:pt>
                <c:pt idx="174">
                  <c:v>1322</c:v>
                </c:pt>
                <c:pt idx="175">
                  <c:v>1128</c:v>
                </c:pt>
                <c:pt idx="176">
                  <c:v>1358</c:v>
                </c:pt>
                <c:pt idx="177">
                  <c:v>1235</c:v>
                </c:pt>
                <c:pt idx="178">
                  <c:v>1418</c:v>
                </c:pt>
                <c:pt idx="179">
                  <c:v>1455</c:v>
                </c:pt>
                <c:pt idx="180">
                  <c:v>1278</c:v>
                </c:pt>
                <c:pt idx="181">
                  <c:v>2271</c:v>
                </c:pt>
                <c:pt idx="182">
                  <c:v>2741</c:v>
                </c:pt>
                <c:pt idx="183">
                  <c:v>2610</c:v>
                </c:pt>
                <c:pt idx="184">
                  <c:v>2875</c:v>
                </c:pt>
                <c:pt idx="185">
                  <c:v>3737</c:v>
                </c:pt>
                <c:pt idx="186">
                  <c:v>3937</c:v>
                </c:pt>
                <c:pt idx="187">
                  <c:v>4402</c:v>
                </c:pt>
                <c:pt idx="188">
                  <c:v>7094</c:v>
                </c:pt>
                <c:pt idx="189">
                  <c:v>6746</c:v>
                </c:pt>
                <c:pt idx="190">
                  <c:v>9508</c:v>
                </c:pt>
                <c:pt idx="191">
                  <c:v>10082</c:v>
                </c:pt>
                <c:pt idx="192">
                  <c:v>11261</c:v>
                </c:pt>
                <c:pt idx="193">
                  <c:v>10442</c:v>
                </c:pt>
                <c:pt idx="194">
                  <c:v>9950</c:v>
                </c:pt>
                <c:pt idx="195">
                  <c:v>10551</c:v>
                </c:pt>
                <c:pt idx="196">
                  <c:v>9655</c:v>
                </c:pt>
                <c:pt idx="197">
                  <c:v>9378</c:v>
                </c:pt>
                <c:pt idx="198">
                  <c:v>7753</c:v>
                </c:pt>
                <c:pt idx="199">
                  <c:v>6700</c:v>
                </c:pt>
                <c:pt idx="200">
                  <c:v>6758</c:v>
                </c:pt>
                <c:pt idx="201">
                  <c:v>6419</c:v>
                </c:pt>
                <c:pt idx="202">
                  <c:v>6121</c:v>
                </c:pt>
                <c:pt idx="203">
                  <c:v>9073</c:v>
                </c:pt>
                <c:pt idx="204">
                  <c:v>9163</c:v>
                </c:pt>
                <c:pt idx="205">
                  <c:v>10938</c:v>
                </c:pt>
                <c:pt idx="206">
                  <c:v>11009</c:v>
                </c:pt>
                <c:pt idx="207">
                  <c:v>13719</c:v>
                </c:pt>
                <c:pt idx="208">
                  <c:v>13787</c:v>
                </c:pt>
                <c:pt idx="209">
                  <c:v>14092</c:v>
                </c:pt>
                <c:pt idx="210">
                  <c:v>13036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8CB-4E51-A25D-A3A195289936}"/>
            </c:ext>
          </c:extLst>
        </c:ser>
        <c:ser>
          <c:idx val="2"/>
          <c:order val="2"/>
          <c:tx>
            <c:strRef>
              <c:f>[10]Industry!$D$1</c:f>
              <c:strCache>
                <c:ptCount val="1"/>
                <c:pt idx="0">
                  <c:v>5대 광역시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[10]Industry!$A$2:$A$212</c:f>
              <c:numCache>
                <c:formatCode>General</c:formatCode>
                <c:ptCount val="211"/>
                <c:pt idx="0">
                  <c:v>39083</c:v>
                </c:pt>
                <c:pt idx="1">
                  <c:v>39114</c:v>
                </c:pt>
                <c:pt idx="2">
                  <c:v>39142</c:v>
                </c:pt>
                <c:pt idx="3">
                  <c:v>39173</c:v>
                </c:pt>
                <c:pt idx="4">
                  <c:v>39203</c:v>
                </c:pt>
                <c:pt idx="5">
                  <c:v>39234</c:v>
                </c:pt>
                <c:pt idx="6">
                  <c:v>39264</c:v>
                </c:pt>
                <c:pt idx="7">
                  <c:v>39295</c:v>
                </c:pt>
                <c:pt idx="8">
                  <c:v>39326</c:v>
                </c:pt>
                <c:pt idx="9">
                  <c:v>39356</c:v>
                </c:pt>
                <c:pt idx="10">
                  <c:v>39387</c:v>
                </c:pt>
                <c:pt idx="11">
                  <c:v>39417</c:v>
                </c:pt>
                <c:pt idx="12">
                  <c:v>39448</c:v>
                </c:pt>
                <c:pt idx="13">
                  <c:v>39479</c:v>
                </c:pt>
                <c:pt idx="14">
                  <c:v>39508</c:v>
                </c:pt>
                <c:pt idx="15">
                  <c:v>39539</c:v>
                </c:pt>
                <c:pt idx="16">
                  <c:v>39569</c:v>
                </c:pt>
                <c:pt idx="17">
                  <c:v>39600</c:v>
                </c:pt>
                <c:pt idx="18">
                  <c:v>39630</c:v>
                </c:pt>
                <c:pt idx="19">
                  <c:v>39661</c:v>
                </c:pt>
                <c:pt idx="20">
                  <c:v>39692</c:v>
                </c:pt>
                <c:pt idx="21">
                  <c:v>39722</c:v>
                </c:pt>
                <c:pt idx="22">
                  <c:v>39753</c:v>
                </c:pt>
                <c:pt idx="23">
                  <c:v>39783</c:v>
                </c:pt>
                <c:pt idx="24">
                  <c:v>39814</c:v>
                </c:pt>
                <c:pt idx="25">
                  <c:v>39845</c:v>
                </c:pt>
                <c:pt idx="26">
                  <c:v>39873</c:v>
                </c:pt>
                <c:pt idx="27">
                  <c:v>39904</c:v>
                </c:pt>
                <c:pt idx="28">
                  <c:v>39934</c:v>
                </c:pt>
                <c:pt idx="29">
                  <c:v>39965</c:v>
                </c:pt>
                <c:pt idx="30">
                  <c:v>39995</c:v>
                </c:pt>
                <c:pt idx="31">
                  <c:v>40026</c:v>
                </c:pt>
                <c:pt idx="32">
                  <c:v>40057</c:v>
                </c:pt>
                <c:pt idx="33">
                  <c:v>40087</c:v>
                </c:pt>
                <c:pt idx="34">
                  <c:v>40118</c:v>
                </c:pt>
                <c:pt idx="35">
                  <c:v>40148</c:v>
                </c:pt>
                <c:pt idx="36">
                  <c:v>40179</c:v>
                </c:pt>
                <c:pt idx="37">
                  <c:v>40210</c:v>
                </c:pt>
                <c:pt idx="38">
                  <c:v>40238</c:v>
                </c:pt>
                <c:pt idx="39">
                  <c:v>40269</c:v>
                </c:pt>
                <c:pt idx="40">
                  <c:v>40299</c:v>
                </c:pt>
                <c:pt idx="41">
                  <c:v>40330</c:v>
                </c:pt>
                <c:pt idx="42">
                  <c:v>40360</c:v>
                </c:pt>
                <c:pt idx="43">
                  <c:v>40391</c:v>
                </c:pt>
                <c:pt idx="44">
                  <c:v>40422</c:v>
                </c:pt>
                <c:pt idx="45">
                  <c:v>40452</c:v>
                </c:pt>
                <c:pt idx="46">
                  <c:v>40483</c:v>
                </c:pt>
                <c:pt idx="47">
                  <c:v>40513</c:v>
                </c:pt>
                <c:pt idx="48">
                  <c:v>40544</c:v>
                </c:pt>
                <c:pt idx="49">
                  <c:v>40575</c:v>
                </c:pt>
                <c:pt idx="50">
                  <c:v>40603</c:v>
                </c:pt>
                <c:pt idx="51">
                  <c:v>40634</c:v>
                </c:pt>
                <c:pt idx="52">
                  <c:v>40664</c:v>
                </c:pt>
                <c:pt idx="53">
                  <c:v>40695</c:v>
                </c:pt>
                <c:pt idx="54">
                  <c:v>40725</c:v>
                </c:pt>
                <c:pt idx="55">
                  <c:v>40756</c:v>
                </c:pt>
                <c:pt idx="56">
                  <c:v>40787</c:v>
                </c:pt>
                <c:pt idx="57">
                  <c:v>40817</c:v>
                </c:pt>
                <c:pt idx="58">
                  <c:v>40848</c:v>
                </c:pt>
                <c:pt idx="59">
                  <c:v>40878</c:v>
                </c:pt>
                <c:pt idx="60">
                  <c:v>40909</c:v>
                </c:pt>
                <c:pt idx="61">
                  <c:v>40940</c:v>
                </c:pt>
                <c:pt idx="62">
                  <c:v>40969</c:v>
                </c:pt>
                <c:pt idx="63">
                  <c:v>41000</c:v>
                </c:pt>
                <c:pt idx="64">
                  <c:v>41030</c:v>
                </c:pt>
                <c:pt idx="65">
                  <c:v>41061</c:v>
                </c:pt>
                <c:pt idx="66">
                  <c:v>41091</c:v>
                </c:pt>
                <c:pt idx="67">
                  <c:v>41122</c:v>
                </c:pt>
                <c:pt idx="68">
                  <c:v>41153</c:v>
                </c:pt>
                <c:pt idx="69">
                  <c:v>41183</c:v>
                </c:pt>
                <c:pt idx="70">
                  <c:v>41214</c:v>
                </c:pt>
                <c:pt idx="71">
                  <c:v>41244</c:v>
                </c:pt>
                <c:pt idx="72">
                  <c:v>41275</c:v>
                </c:pt>
                <c:pt idx="73">
                  <c:v>41306</c:v>
                </c:pt>
                <c:pt idx="74">
                  <c:v>41334</c:v>
                </c:pt>
                <c:pt idx="75">
                  <c:v>41365</c:v>
                </c:pt>
                <c:pt idx="76">
                  <c:v>41395</c:v>
                </c:pt>
                <c:pt idx="77">
                  <c:v>41426</c:v>
                </c:pt>
                <c:pt idx="78">
                  <c:v>41456</c:v>
                </c:pt>
                <c:pt idx="79">
                  <c:v>41487</c:v>
                </c:pt>
                <c:pt idx="80">
                  <c:v>41518</c:v>
                </c:pt>
                <c:pt idx="81">
                  <c:v>41548</c:v>
                </c:pt>
                <c:pt idx="82">
                  <c:v>41579</c:v>
                </c:pt>
                <c:pt idx="83">
                  <c:v>41609</c:v>
                </c:pt>
                <c:pt idx="84">
                  <c:v>41640</c:v>
                </c:pt>
                <c:pt idx="85">
                  <c:v>41671</c:v>
                </c:pt>
                <c:pt idx="86">
                  <c:v>41699</c:v>
                </c:pt>
                <c:pt idx="87">
                  <c:v>41730</c:v>
                </c:pt>
                <c:pt idx="88">
                  <c:v>41760</c:v>
                </c:pt>
                <c:pt idx="89">
                  <c:v>41791</c:v>
                </c:pt>
                <c:pt idx="90">
                  <c:v>41821</c:v>
                </c:pt>
                <c:pt idx="91">
                  <c:v>41852</c:v>
                </c:pt>
                <c:pt idx="92">
                  <c:v>41883</c:v>
                </c:pt>
                <c:pt idx="93">
                  <c:v>41913</c:v>
                </c:pt>
                <c:pt idx="94">
                  <c:v>41944</c:v>
                </c:pt>
                <c:pt idx="95">
                  <c:v>41974</c:v>
                </c:pt>
                <c:pt idx="96">
                  <c:v>42005</c:v>
                </c:pt>
                <c:pt idx="97">
                  <c:v>42036</c:v>
                </c:pt>
                <c:pt idx="98">
                  <c:v>42064</c:v>
                </c:pt>
                <c:pt idx="99">
                  <c:v>42095</c:v>
                </c:pt>
                <c:pt idx="100">
                  <c:v>42125</c:v>
                </c:pt>
                <c:pt idx="101">
                  <c:v>42156</c:v>
                </c:pt>
                <c:pt idx="102">
                  <c:v>42186</c:v>
                </c:pt>
                <c:pt idx="103">
                  <c:v>42217</c:v>
                </c:pt>
                <c:pt idx="104">
                  <c:v>42248</c:v>
                </c:pt>
                <c:pt idx="105">
                  <c:v>42278</c:v>
                </c:pt>
                <c:pt idx="106">
                  <c:v>42309</c:v>
                </c:pt>
                <c:pt idx="107">
                  <c:v>42339</c:v>
                </c:pt>
                <c:pt idx="108">
                  <c:v>42370</c:v>
                </c:pt>
                <c:pt idx="109">
                  <c:v>42401</c:v>
                </c:pt>
                <c:pt idx="110">
                  <c:v>42430</c:v>
                </c:pt>
                <c:pt idx="111">
                  <c:v>42461</c:v>
                </c:pt>
                <c:pt idx="112">
                  <c:v>42491</c:v>
                </c:pt>
                <c:pt idx="113">
                  <c:v>42522</c:v>
                </c:pt>
                <c:pt idx="114">
                  <c:v>42552</c:v>
                </c:pt>
                <c:pt idx="115">
                  <c:v>42583</c:v>
                </c:pt>
                <c:pt idx="116">
                  <c:v>42614</c:v>
                </c:pt>
                <c:pt idx="117">
                  <c:v>42644</c:v>
                </c:pt>
                <c:pt idx="118">
                  <c:v>42675</c:v>
                </c:pt>
                <c:pt idx="119">
                  <c:v>42705</c:v>
                </c:pt>
                <c:pt idx="120">
                  <c:v>42736</c:v>
                </c:pt>
                <c:pt idx="121">
                  <c:v>42767</c:v>
                </c:pt>
                <c:pt idx="122">
                  <c:v>42795</c:v>
                </c:pt>
                <c:pt idx="123">
                  <c:v>42826</c:v>
                </c:pt>
                <c:pt idx="124">
                  <c:v>42856</c:v>
                </c:pt>
                <c:pt idx="125">
                  <c:v>42887</c:v>
                </c:pt>
                <c:pt idx="126">
                  <c:v>42917</c:v>
                </c:pt>
                <c:pt idx="127">
                  <c:v>42948</c:v>
                </c:pt>
                <c:pt idx="128">
                  <c:v>42979</c:v>
                </c:pt>
                <c:pt idx="129">
                  <c:v>43009</c:v>
                </c:pt>
                <c:pt idx="130">
                  <c:v>43040</c:v>
                </c:pt>
                <c:pt idx="131">
                  <c:v>43070</c:v>
                </c:pt>
                <c:pt idx="132">
                  <c:v>43101</c:v>
                </c:pt>
                <c:pt idx="133">
                  <c:v>43132</c:v>
                </c:pt>
                <c:pt idx="134">
                  <c:v>43160</c:v>
                </c:pt>
                <c:pt idx="135">
                  <c:v>43191</c:v>
                </c:pt>
                <c:pt idx="136">
                  <c:v>43221</c:v>
                </c:pt>
                <c:pt idx="137">
                  <c:v>43252</c:v>
                </c:pt>
                <c:pt idx="138">
                  <c:v>43282</c:v>
                </c:pt>
                <c:pt idx="139">
                  <c:v>43313</c:v>
                </c:pt>
                <c:pt idx="140">
                  <c:v>43344</c:v>
                </c:pt>
                <c:pt idx="141">
                  <c:v>43374</c:v>
                </c:pt>
                <c:pt idx="142">
                  <c:v>43405</c:v>
                </c:pt>
                <c:pt idx="143">
                  <c:v>43435</c:v>
                </c:pt>
                <c:pt idx="144">
                  <c:v>43466</c:v>
                </c:pt>
                <c:pt idx="145">
                  <c:v>43497</c:v>
                </c:pt>
                <c:pt idx="146">
                  <c:v>43525</c:v>
                </c:pt>
                <c:pt idx="147">
                  <c:v>43556</c:v>
                </c:pt>
                <c:pt idx="148">
                  <c:v>43586</c:v>
                </c:pt>
                <c:pt idx="149">
                  <c:v>43617</c:v>
                </c:pt>
                <c:pt idx="150">
                  <c:v>43647</c:v>
                </c:pt>
                <c:pt idx="151">
                  <c:v>43678</c:v>
                </c:pt>
                <c:pt idx="152">
                  <c:v>43709</c:v>
                </c:pt>
                <c:pt idx="153">
                  <c:v>43739</c:v>
                </c:pt>
                <c:pt idx="154">
                  <c:v>43770</c:v>
                </c:pt>
                <c:pt idx="155">
                  <c:v>43800</c:v>
                </c:pt>
                <c:pt idx="156">
                  <c:v>43831</c:v>
                </c:pt>
                <c:pt idx="157">
                  <c:v>43862</c:v>
                </c:pt>
                <c:pt idx="158">
                  <c:v>43891</c:v>
                </c:pt>
                <c:pt idx="159">
                  <c:v>43922</c:v>
                </c:pt>
                <c:pt idx="160">
                  <c:v>43952</c:v>
                </c:pt>
                <c:pt idx="161">
                  <c:v>43983</c:v>
                </c:pt>
                <c:pt idx="162">
                  <c:v>44013</c:v>
                </c:pt>
                <c:pt idx="163">
                  <c:v>44044</c:v>
                </c:pt>
                <c:pt idx="164">
                  <c:v>44075</c:v>
                </c:pt>
                <c:pt idx="165">
                  <c:v>44105</c:v>
                </c:pt>
                <c:pt idx="166">
                  <c:v>44136</c:v>
                </c:pt>
                <c:pt idx="167">
                  <c:v>44166</c:v>
                </c:pt>
                <c:pt idx="168">
                  <c:v>44197</c:v>
                </c:pt>
                <c:pt idx="169">
                  <c:v>44228</c:v>
                </c:pt>
                <c:pt idx="170">
                  <c:v>44256</c:v>
                </c:pt>
                <c:pt idx="171">
                  <c:v>44287</c:v>
                </c:pt>
                <c:pt idx="172">
                  <c:v>44317</c:v>
                </c:pt>
                <c:pt idx="173">
                  <c:v>44348</c:v>
                </c:pt>
                <c:pt idx="174">
                  <c:v>44378</c:v>
                </c:pt>
                <c:pt idx="175">
                  <c:v>44409</c:v>
                </c:pt>
                <c:pt idx="176">
                  <c:v>44440</c:v>
                </c:pt>
                <c:pt idx="177">
                  <c:v>44470</c:v>
                </c:pt>
                <c:pt idx="178">
                  <c:v>44501</c:v>
                </c:pt>
                <c:pt idx="179">
                  <c:v>44531</c:v>
                </c:pt>
                <c:pt idx="180">
                  <c:v>44562</c:v>
                </c:pt>
                <c:pt idx="181">
                  <c:v>44593</c:v>
                </c:pt>
                <c:pt idx="182">
                  <c:v>44621</c:v>
                </c:pt>
                <c:pt idx="183">
                  <c:v>44652</c:v>
                </c:pt>
                <c:pt idx="184">
                  <c:v>44682</c:v>
                </c:pt>
                <c:pt idx="185">
                  <c:v>44713</c:v>
                </c:pt>
                <c:pt idx="186">
                  <c:v>44743</c:v>
                </c:pt>
                <c:pt idx="187">
                  <c:v>44774</c:v>
                </c:pt>
                <c:pt idx="188">
                  <c:v>44805</c:v>
                </c:pt>
                <c:pt idx="189">
                  <c:v>44835</c:v>
                </c:pt>
                <c:pt idx="190">
                  <c:v>44866</c:v>
                </c:pt>
                <c:pt idx="191">
                  <c:v>44896</c:v>
                </c:pt>
                <c:pt idx="192">
                  <c:v>44927</c:v>
                </c:pt>
                <c:pt idx="193">
                  <c:v>44958</c:v>
                </c:pt>
                <c:pt idx="194">
                  <c:v>44986</c:v>
                </c:pt>
                <c:pt idx="195">
                  <c:v>45017</c:v>
                </c:pt>
                <c:pt idx="196">
                  <c:v>45047</c:v>
                </c:pt>
                <c:pt idx="197">
                  <c:v>45078</c:v>
                </c:pt>
                <c:pt idx="198">
                  <c:v>45108</c:v>
                </c:pt>
                <c:pt idx="199">
                  <c:v>45139</c:v>
                </c:pt>
                <c:pt idx="200">
                  <c:v>45170</c:v>
                </c:pt>
                <c:pt idx="201">
                  <c:v>45200</c:v>
                </c:pt>
                <c:pt idx="202">
                  <c:v>45231</c:v>
                </c:pt>
                <c:pt idx="203">
                  <c:v>45261</c:v>
                </c:pt>
                <c:pt idx="204">
                  <c:v>45292</c:v>
                </c:pt>
                <c:pt idx="205">
                  <c:v>45323</c:v>
                </c:pt>
                <c:pt idx="206">
                  <c:v>45352</c:v>
                </c:pt>
                <c:pt idx="207">
                  <c:v>45383</c:v>
                </c:pt>
                <c:pt idx="208">
                  <c:v>45413</c:v>
                </c:pt>
                <c:pt idx="209">
                  <c:v>45444</c:v>
                </c:pt>
                <c:pt idx="210">
                  <c:v>45474</c:v>
                </c:pt>
              </c:numCache>
            </c:numRef>
          </c:cat>
          <c:val>
            <c:numRef>
              <c:f>[10]Industry!$D$2:$D$212</c:f>
              <c:numCache>
                <c:formatCode>General</c:formatCode>
                <c:ptCount val="211"/>
                <c:pt idx="0">
                  <c:v>26758</c:v>
                </c:pt>
                <c:pt idx="1">
                  <c:v>25585</c:v>
                </c:pt>
                <c:pt idx="2">
                  <c:v>26012</c:v>
                </c:pt>
                <c:pt idx="3">
                  <c:v>25172</c:v>
                </c:pt>
                <c:pt idx="4">
                  <c:v>28814</c:v>
                </c:pt>
                <c:pt idx="5">
                  <c:v>32335</c:v>
                </c:pt>
                <c:pt idx="6">
                  <c:v>31369</c:v>
                </c:pt>
                <c:pt idx="7">
                  <c:v>32308</c:v>
                </c:pt>
                <c:pt idx="8">
                  <c:v>35168</c:v>
                </c:pt>
                <c:pt idx="9">
                  <c:v>37095</c:v>
                </c:pt>
                <c:pt idx="10">
                  <c:v>36818</c:v>
                </c:pt>
                <c:pt idx="11">
                  <c:v>41124</c:v>
                </c:pt>
                <c:pt idx="12">
                  <c:v>41600</c:v>
                </c:pt>
                <c:pt idx="13">
                  <c:v>45307</c:v>
                </c:pt>
                <c:pt idx="14">
                  <c:v>48190</c:v>
                </c:pt>
                <c:pt idx="15">
                  <c:v>48226</c:v>
                </c:pt>
                <c:pt idx="16">
                  <c:v>47983</c:v>
                </c:pt>
                <c:pt idx="17">
                  <c:v>52261</c:v>
                </c:pt>
                <c:pt idx="18">
                  <c:v>58482</c:v>
                </c:pt>
                <c:pt idx="19">
                  <c:v>57870</c:v>
                </c:pt>
                <c:pt idx="20">
                  <c:v>56789</c:v>
                </c:pt>
                <c:pt idx="21">
                  <c:v>57213</c:v>
                </c:pt>
                <c:pt idx="22">
                  <c:v>61767</c:v>
                </c:pt>
                <c:pt idx="23">
                  <c:v>61131</c:v>
                </c:pt>
                <c:pt idx="24">
                  <c:v>61038</c:v>
                </c:pt>
                <c:pt idx="25">
                  <c:v>61104</c:v>
                </c:pt>
                <c:pt idx="26">
                  <c:v>59988</c:v>
                </c:pt>
                <c:pt idx="27">
                  <c:v>59118</c:v>
                </c:pt>
                <c:pt idx="28">
                  <c:v>53021</c:v>
                </c:pt>
                <c:pt idx="29">
                  <c:v>51879</c:v>
                </c:pt>
                <c:pt idx="30">
                  <c:v>49380</c:v>
                </c:pt>
                <c:pt idx="31">
                  <c:v>47089</c:v>
                </c:pt>
                <c:pt idx="32">
                  <c:v>44359</c:v>
                </c:pt>
                <c:pt idx="33">
                  <c:v>42525</c:v>
                </c:pt>
                <c:pt idx="34">
                  <c:v>41181</c:v>
                </c:pt>
                <c:pt idx="35">
                  <c:v>40094</c:v>
                </c:pt>
                <c:pt idx="36">
                  <c:v>38541</c:v>
                </c:pt>
                <c:pt idx="37">
                  <c:v>37368</c:v>
                </c:pt>
                <c:pt idx="38">
                  <c:v>36304</c:v>
                </c:pt>
                <c:pt idx="39">
                  <c:v>37080</c:v>
                </c:pt>
                <c:pt idx="40">
                  <c:v>36308</c:v>
                </c:pt>
                <c:pt idx="41">
                  <c:v>35500</c:v>
                </c:pt>
                <c:pt idx="42">
                  <c:v>34939</c:v>
                </c:pt>
                <c:pt idx="43">
                  <c:v>33497</c:v>
                </c:pt>
                <c:pt idx="44">
                  <c:v>30749</c:v>
                </c:pt>
                <c:pt idx="45">
                  <c:v>31556</c:v>
                </c:pt>
                <c:pt idx="46">
                  <c:v>29037</c:v>
                </c:pt>
                <c:pt idx="47">
                  <c:v>26210</c:v>
                </c:pt>
                <c:pt idx="48">
                  <c:v>24243</c:v>
                </c:pt>
                <c:pt idx="49">
                  <c:v>23131</c:v>
                </c:pt>
                <c:pt idx="50">
                  <c:v>21984</c:v>
                </c:pt>
                <c:pt idx="51">
                  <c:v>20467</c:v>
                </c:pt>
                <c:pt idx="52">
                  <c:v>19999</c:v>
                </c:pt>
                <c:pt idx="53">
                  <c:v>21743</c:v>
                </c:pt>
                <c:pt idx="54">
                  <c:v>20871</c:v>
                </c:pt>
                <c:pt idx="55">
                  <c:v>19595</c:v>
                </c:pt>
                <c:pt idx="56">
                  <c:v>18948</c:v>
                </c:pt>
                <c:pt idx="57">
                  <c:v>18464</c:v>
                </c:pt>
                <c:pt idx="58">
                  <c:v>18303</c:v>
                </c:pt>
                <c:pt idx="59">
                  <c:v>18716</c:v>
                </c:pt>
                <c:pt idx="60">
                  <c:v>17014</c:v>
                </c:pt>
                <c:pt idx="61">
                  <c:v>16403</c:v>
                </c:pt>
                <c:pt idx="62">
                  <c:v>15808</c:v>
                </c:pt>
                <c:pt idx="63">
                  <c:v>15006</c:v>
                </c:pt>
                <c:pt idx="64">
                  <c:v>15567</c:v>
                </c:pt>
                <c:pt idx="65">
                  <c:v>15395</c:v>
                </c:pt>
                <c:pt idx="66">
                  <c:v>16720</c:v>
                </c:pt>
                <c:pt idx="67">
                  <c:v>18213</c:v>
                </c:pt>
                <c:pt idx="68">
                  <c:v>17982</c:v>
                </c:pt>
                <c:pt idx="69">
                  <c:v>17179</c:v>
                </c:pt>
                <c:pt idx="70">
                  <c:v>17472</c:v>
                </c:pt>
                <c:pt idx="71">
                  <c:v>17520</c:v>
                </c:pt>
                <c:pt idx="72">
                  <c:v>17901</c:v>
                </c:pt>
                <c:pt idx="73">
                  <c:v>16760</c:v>
                </c:pt>
                <c:pt idx="74">
                  <c:v>14950</c:v>
                </c:pt>
                <c:pt idx="75">
                  <c:v>13528</c:v>
                </c:pt>
                <c:pt idx="76">
                  <c:v>12237</c:v>
                </c:pt>
                <c:pt idx="77">
                  <c:v>11060</c:v>
                </c:pt>
                <c:pt idx="78">
                  <c:v>10333</c:v>
                </c:pt>
                <c:pt idx="79">
                  <c:v>10155</c:v>
                </c:pt>
                <c:pt idx="80">
                  <c:v>11266</c:v>
                </c:pt>
                <c:pt idx="81">
                  <c:v>9936</c:v>
                </c:pt>
                <c:pt idx="82">
                  <c:v>10807</c:v>
                </c:pt>
                <c:pt idx="83">
                  <c:v>10272</c:v>
                </c:pt>
                <c:pt idx="84">
                  <c:v>9236</c:v>
                </c:pt>
                <c:pt idx="85">
                  <c:v>7553</c:v>
                </c:pt>
                <c:pt idx="86">
                  <c:v>7741</c:v>
                </c:pt>
                <c:pt idx="87">
                  <c:v>6232</c:v>
                </c:pt>
                <c:pt idx="88">
                  <c:v>5691</c:v>
                </c:pt>
                <c:pt idx="89">
                  <c:v>4770</c:v>
                </c:pt>
                <c:pt idx="90">
                  <c:v>6629</c:v>
                </c:pt>
                <c:pt idx="91">
                  <c:v>5116</c:v>
                </c:pt>
                <c:pt idx="92">
                  <c:v>4771</c:v>
                </c:pt>
                <c:pt idx="93">
                  <c:v>4077</c:v>
                </c:pt>
                <c:pt idx="94">
                  <c:v>4077</c:v>
                </c:pt>
                <c:pt idx="95">
                  <c:v>4022</c:v>
                </c:pt>
                <c:pt idx="96">
                  <c:v>3604</c:v>
                </c:pt>
                <c:pt idx="97">
                  <c:v>3058</c:v>
                </c:pt>
                <c:pt idx="98">
                  <c:v>2578</c:v>
                </c:pt>
                <c:pt idx="99">
                  <c:v>1804</c:v>
                </c:pt>
                <c:pt idx="100">
                  <c:v>1534</c:v>
                </c:pt>
                <c:pt idx="101">
                  <c:v>2079</c:v>
                </c:pt>
                <c:pt idx="102">
                  <c:v>3012</c:v>
                </c:pt>
                <c:pt idx="103">
                  <c:v>2259</c:v>
                </c:pt>
                <c:pt idx="104">
                  <c:v>2523</c:v>
                </c:pt>
                <c:pt idx="105">
                  <c:v>2222</c:v>
                </c:pt>
                <c:pt idx="106">
                  <c:v>2918</c:v>
                </c:pt>
                <c:pt idx="107">
                  <c:v>6101</c:v>
                </c:pt>
                <c:pt idx="108">
                  <c:v>5681</c:v>
                </c:pt>
                <c:pt idx="109">
                  <c:v>5128</c:v>
                </c:pt>
                <c:pt idx="110">
                  <c:v>5170</c:v>
                </c:pt>
                <c:pt idx="111">
                  <c:v>5042</c:v>
                </c:pt>
                <c:pt idx="112">
                  <c:v>6185</c:v>
                </c:pt>
                <c:pt idx="113">
                  <c:v>5697</c:v>
                </c:pt>
                <c:pt idx="114">
                  <c:v>5232</c:v>
                </c:pt>
                <c:pt idx="115">
                  <c:v>5461</c:v>
                </c:pt>
                <c:pt idx="116">
                  <c:v>5098</c:v>
                </c:pt>
                <c:pt idx="117">
                  <c:v>4436</c:v>
                </c:pt>
                <c:pt idx="118">
                  <c:v>3894</c:v>
                </c:pt>
                <c:pt idx="119">
                  <c:v>3765</c:v>
                </c:pt>
                <c:pt idx="120">
                  <c:v>3981</c:v>
                </c:pt>
                <c:pt idx="121">
                  <c:v>4045</c:v>
                </c:pt>
                <c:pt idx="122">
                  <c:v>4069</c:v>
                </c:pt>
                <c:pt idx="123">
                  <c:v>4497</c:v>
                </c:pt>
                <c:pt idx="124">
                  <c:v>4146</c:v>
                </c:pt>
                <c:pt idx="125">
                  <c:v>3783</c:v>
                </c:pt>
                <c:pt idx="126">
                  <c:v>3738</c:v>
                </c:pt>
                <c:pt idx="127">
                  <c:v>3634</c:v>
                </c:pt>
                <c:pt idx="128">
                  <c:v>3439</c:v>
                </c:pt>
                <c:pt idx="129">
                  <c:v>4099</c:v>
                </c:pt>
                <c:pt idx="130">
                  <c:v>4425</c:v>
                </c:pt>
                <c:pt idx="131">
                  <c:v>4367</c:v>
                </c:pt>
                <c:pt idx="132">
                  <c:v>5169</c:v>
                </c:pt>
                <c:pt idx="133">
                  <c:v>5550</c:v>
                </c:pt>
                <c:pt idx="134">
                  <c:v>4809</c:v>
                </c:pt>
                <c:pt idx="135">
                  <c:v>4874</c:v>
                </c:pt>
                <c:pt idx="136">
                  <c:v>4662</c:v>
                </c:pt>
                <c:pt idx="137">
                  <c:v>5031</c:v>
                </c:pt>
                <c:pt idx="138">
                  <c:v>6856</c:v>
                </c:pt>
                <c:pt idx="139">
                  <c:v>6297</c:v>
                </c:pt>
                <c:pt idx="140">
                  <c:v>6005</c:v>
                </c:pt>
                <c:pt idx="141">
                  <c:v>5971</c:v>
                </c:pt>
                <c:pt idx="142">
                  <c:v>6859</c:v>
                </c:pt>
                <c:pt idx="143">
                  <c:v>6753</c:v>
                </c:pt>
                <c:pt idx="144">
                  <c:v>7980</c:v>
                </c:pt>
                <c:pt idx="145">
                  <c:v>8499</c:v>
                </c:pt>
                <c:pt idx="146">
                  <c:v>8530</c:v>
                </c:pt>
                <c:pt idx="147">
                  <c:v>9327</c:v>
                </c:pt>
                <c:pt idx="148">
                  <c:v>9296</c:v>
                </c:pt>
                <c:pt idx="149">
                  <c:v>9119</c:v>
                </c:pt>
                <c:pt idx="150">
                  <c:v>9119</c:v>
                </c:pt>
                <c:pt idx="151">
                  <c:v>8918</c:v>
                </c:pt>
                <c:pt idx="152">
                  <c:v>8560</c:v>
                </c:pt>
                <c:pt idx="153">
                  <c:v>7784</c:v>
                </c:pt>
                <c:pt idx="154">
                  <c:v>6544</c:v>
                </c:pt>
                <c:pt idx="155">
                  <c:v>6046</c:v>
                </c:pt>
                <c:pt idx="156">
                  <c:v>5822</c:v>
                </c:pt>
                <c:pt idx="157">
                  <c:v>4840</c:v>
                </c:pt>
                <c:pt idx="158">
                  <c:v>4705</c:v>
                </c:pt>
                <c:pt idx="159">
                  <c:v>4708</c:v>
                </c:pt>
                <c:pt idx="160">
                  <c:v>4824</c:v>
                </c:pt>
                <c:pt idx="161">
                  <c:v>4067</c:v>
                </c:pt>
                <c:pt idx="162">
                  <c:v>3929</c:v>
                </c:pt>
                <c:pt idx="163">
                  <c:v>4394</c:v>
                </c:pt>
                <c:pt idx="164">
                  <c:v>4139</c:v>
                </c:pt>
                <c:pt idx="165">
                  <c:v>3956</c:v>
                </c:pt>
                <c:pt idx="166">
                  <c:v>3143</c:v>
                </c:pt>
                <c:pt idx="167">
                  <c:v>2390</c:v>
                </c:pt>
                <c:pt idx="168">
                  <c:v>2743</c:v>
                </c:pt>
                <c:pt idx="169">
                  <c:v>2240</c:v>
                </c:pt>
                <c:pt idx="170">
                  <c:v>2240</c:v>
                </c:pt>
                <c:pt idx="171">
                  <c:v>3055</c:v>
                </c:pt>
                <c:pt idx="172">
                  <c:v>3414</c:v>
                </c:pt>
                <c:pt idx="173">
                  <c:v>3103</c:v>
                </c:pt>
                <c:pt idx="174">
                  <c:v>3116</c:v>
                </c:pt>
                <c:pt idx="175">
                  <c:v>4261</c:v>
                </c:pt>
                <c:pt idx="176">
                  <c:v>4029</c:v>
                </c:pt>
                <c:pt idx="177">
                  <c:v>3809</c:v>
                </c:pt>
                <c:pt idx="178">
                  <c:v>4183</c:v>
                </c:pt>
                <c:pt idx="179">
                  <c:v>3810</c:v>
                </c:pt>
                <c:pt idx="180">
                  <c:v>5423</c:v>
                </c:pt>
                <c:pt idx="181">
                  <c:v>6466</c:v>
                </c:pt>
                <c:pt idx="182">
                  <c:v>8451</c:v>
                </c:pt>
                <c:pt idx="183">
                  <c:v>8656</c:v>
                </c:pt>
                <c:pt idx="184">
                  <c:v>9183</c:v>
                </c:pt>
                <c:pt idx="185">
                  <c:v>9333</c:v>
                </c:pt>
                <c:pt idx="186">
                  <c:v>10521</c:v>
                </c:pt>
                <c:pt idx="187">
                  <c:v>11741</c:v>
                </c:pt>
                <c:pt idx="188">
                  <c:v>15531</c:v>
                </c:pt>
                <c:pt idx="189">
                  <c:v>16293</c:v>
                </c:pt>
                <c:pt idx="190">
                  <c:v>19287</c:v>
                </c:pt>
                <c:pt idx="191">
                  <c:v>23185</c:v>
                </c:pt>
                <c:pt idx="192">
                  <c:v>23751</c:v>
                </c:pt>
                <c:pt idx="193">
                  <c:v>24039</c:v>
                </c:pt>
                <c:pt idx="194">
                  <c:v>23205</c:v>
                </c:pt>
                <c:pt idx="195">
                  <c:v>22835</c:v>
                </c:pt>
                <c:pt idx="196">
                  <c:v>22284</c:v>
                </c:pt>
                <c:pt idx="197">
                  <c:v>20439</c:v>
                </c:pt>
                <c:pt idx="198">
                  <c:v>18503</c:v>
                </c:pt>
                <c:pt idx="199">
                  <c:v>17925</c:v>
                </c:pt>
                <c:pt idx="200">
                  <c:v>17217</c:v>
                </c:pt>
                <c:pt idx="201">
                  <c:v>17131</c:v>
                </c:pt>
                <c:pt idx="202">
                  <c:v>17282</c:v>
                </c:pt>
                <c:pt idx="203">
                  <c:v>17673</c:v>
                </c:pt>
                <c:pt idx="204">
                  <c:v>18193</c:v>
                </c:pt>
                <c:pt idx="205">
                  <c:v>18137</c:v>
                </c:pt>
                <c:pt idx="206">
                  <c:v>18301</c:v>
                </c:pt>
                <c:pt idx="207">
                  <c:v>20430</c:v>
                </c:pt>
                <c:pt idx="208">
                  <c:v>22250</c:v>
                </c:pt>
                <c:pt idx="209">
                  <c:v>22763</c:v>
                </c:pt>
                <c:pt idx="210">
                  <c:v>22448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8CB-4E51-A25D-A3A195289936}"/>
            </c:ext>
          </c:extLst>
        </c:ser>
        <c:ser>
          <c:idx val="3"/>
          <c:order val="3"/>
          <c:tx>
            <c:strRef>
              <c:f>[10]Industry!$E$1</c:f>
              <c:strCache>
                <c:ptCount val="1"/>
                <c:pt idx="0">
                  <c:v>지방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[10]Industry!$A$2:$A$212</c:f>
              <c:numCache>
                <c:formatCode>General</c:formatCode>
                <c:ptCount val="211"/>
                <c:pt idx="0">
                  <c:v>39083</c:v>
                </c:pt>
                <c:pt idx="1">
                  <c:v>39114</c:v>
                </c:pt>
                <c:pt idx="2">
                  <c:v>39142</c:v>
                </c:pt>
                <c:pt idx="3">
                  <c:v>39173</c:v>
                </c:pt>
                <c:pt idx="4">
                  <c:v>39203</c:v>
                </c:pt>
                <c:pt idx="5">
                  <c:v>39234</c:v>
                </c:pt>
                <c:pt idx="6">
                  <c:v>39264</c:v>
                </c:pt>
                <c:pt idx="7">
                  <c:v>39295</c:v>
                </c:pt>
                <c:pt idx="8">
                  <c:v>39326</c:v>
                </c:pt>
                <c:pt idx="9">
                  <c:v>39356</c:v>
                </c:pt>
                <c:pt idx="10">
                  <c:v>39387</c:v>
                </c:pt>
                <c:pt idx="11">
                  <c:v>39417</c:v>
                </c:pt>
                <c:pt idx="12">
                  <c:v>39448</c:v>
                </c:pt>
                <c:pt idx="13">
                  <c:v>39479</c:v>
                </c:pt>
                <c:pt idx="14">
                  <c:v>39508</c:v>
                </c:pt>
                <c:pt idx="15">
                  <c:v>39539</c:v>
                </c:pt>
                <c:pt idx="16">
                  <c:v>39569</c:v>
                </c:pt>
                <c:pt idx="17">
                  <c:v>39600</c:v>
                </c:pt>
                <c:pt idx="18">
                  <c:v>39630</c:v>
                </c:pt>
                <c:pt idx="19">
                  <c:v>39661</c:v>
                </c:pt>
                <c:pt idx="20">
                  <c:v>39692</c:v>
                </c:pt>
                <c:pt idx="21">
                  <c:v>39722</c:v>
                </c:pt>
                <c:pt idx="22">
                  <c:v>39753</c:v>
                </c:pt>
                <c:pt idx="23">
                  <c:v>39783</c:v>
                </c:pt>
                <c:pt idx="24">
                  <c:v>39814</c:v>
                </c:pt>
                <c:pt idx="25">
                  <c:v>39845</c:v>
                </c:pt>
                <c:pt idx="26">
                  <c:v>39873</c:v>
                </c:pt>
                <c:pt idx="27">
                  <c:v>39904</c:v>
                </c:pt>
                <c:pt idx="28">
                  <c:v>39934</c:v>
                </c:pt>
                <c:pt idx="29">
                  <c:v>39965</c:v>
                </c:pt>
                <c:pt idx="30">
                  <c:v>39995</c:v>
                </c:pt>
                <c:pt idx="31">
                  <c:v>40026</c:v>
                </c:pt>
                <c:pt idx="32">
                  <c:v>40057</c:v>
                </c:pt>
                <c:pt idx="33">
                  <c:v>40087</c:v>
                </c:pt>
                <c:pt idx="34">
                  <c:v>40118</c:v>
                </c:pt>
                <c:pt idx="35">
                  <c:v>40148</c:v>
                </c:pt>
                <c:pt idx="36">
                  <c:v>40179</c:v>
                </c:pt>
                <c:pt idx="37">
                  <c:v>40210</c:v>
                </c:pt>
                <c:pt idx="38">
                  <c:v>40238</c:v>
                </c:pt>
                <c:pt idx="39">
                  <c:v>40269</c:v>
                </c:pt>
                <c:pt idx="40">
                  <c:v>40299</c:v>
                </c:pt>
                <c:pt idx="41">
                  <c:v>40330</c:v>
                </c:pt>
                <c:pt idx="42">
                  <c:v>40360</c:v>
                </c:pt>
                <c:pt idx="43">
                  <c:v>40391</c:v>
                </c:pt>
                <c:pt idx="44">
                  <c:v>40422</c:v>
                </c:pt>
                <c:pt idx="45">
                  <c:v>40452</c:v>
                </c:pt>
                <c:pt idx="46">
                  <c:v>40483</c:v>
                </c:pt>
                <c:pt idx="47">
                  <c:v>40513</c:v>
                </c:pt>
                <c:pt idx="48">
                  <c:v>40544</c:v>
                </c:pt>
                <c:pt idx="49">
                  <c:v>40575</c:v>
                </c:pt>
                <c:pt idx="50">
                  <c:v>40603</c:v>
                </c:pt>
                <c:pt idx="51">
                  <c:v>40634</c:v>
                </c:pt>
                <c:pt idx="52">
                  <c:v>40664</c:v>
                </c:pt>
                <c:pt idx="53">
                  <c:v>40695</c:v>
                </c:pt>
                <c:pt idx="54">
                  <c:v>40725</c:v>
                </c:pt>
                <c:pt idx="55">
                  <c:v>40756</c:v>
                </c:pt>
                <c:pt idx="56">
                  <c:v>40787</c:v>
                </c:pt>
                <c:pt idx="57">
                  <c:v>40817</c:v>
                </c:pt>
                <c:pt idx="58">
                  <c:v>40848</c:v>
                </c:pt>
                <c:pt idx="59">
                  <c:v>40878</c:v>
                </c:pt>
                <c:pt idx="60">
                  <c:v>40909</c:v>
                </c:pt>
                <c:pt idx="61">
                  <c:v>40940</c:v>
                </c:pt>
                <c:pt idx="62">
                  <c:v>40969</c:v>
                </c:pt>
                <c:pt idx="63">
                  <c:v>41000</c:v>
                </c:pt>
                <c:pt idx="64">
                  <c:v>41030</c:v>
                </c:pt>
                <c:pt idx="65">
                  <c:v>41061</c:v>
                </c:pt>
                <c:pt idx="66">
                  <c:v>41091</c:v>
                </c:pt>
                <c:pt idx="67">
                  <c:v>41122</c:v>
                </c:pt>
                <c:pt idx="68">
                  <c:v>41153</c:v>
                </c:pt>
                <c:pt idx="69">
                  <c:v>41183</c:v>
                </c:pt>
                <c:pt idx="70">
                  <c:v>41214</c:v>
                </c:pt>
                <c:pt idx="71">
                  <c:v>41244</c:v>
                </c:pt>
                <c:pt idx="72">
                  <c:v>41275</c:v>
                </c:pt>
                <c:pt idx="73">
                  <c:v>41306</c:v>
                </c:pt>
                <c:pt idx="74">
                  <c:v>41334</c:v>
                </c:pt>
                <c:pt idx="75">
                  <c:v>41365</c:v>
                </c:pt>
                <c:pt idx="76">
                  <c:v>41395</c:v>
                </c:pt>
                <c:pt idx="77">
                  <c:v>41426</c:v>
                </c:pt>
                <c:pt idx="78">
                  <c:v>41456</c:v>
                </c:pt>
                <c:pt idx="79">
                  <c:v>41487</c:v>
                </c:pt>
                <c:pt idx="80">
                  <c:v>41518</c:v>
                </c:pt>
                <c:pt idx="81">
                  <c:v>41548</c:v>
                </c:pt>
                <c:pt idx="82">
                  <c:v>41579</c:v>
                </c:pt>
                <c:pt idx="83">
                  <c:v>41609</c:v>
                </c:pt>
                <c:pt idx="84">
                  <c:v>41640</c:v>
                </c:pt>
                <c:pt idx="85">
                  <c:v>41671</c:v>
                </c:pt>
                <c:pt idx="86">
                  <c:v>41699</c:v>
                </c:pt>
                <c:pt idx="87">
                  <c:v>41730</c:v>
                </c:pt>
                <c:pt idx="88">
                  <c:v>41760</c:v>
                </c:pt>
                <c:pt idx="89">
                  <c:v>41791</c:v>
                </c:pt>
                <c:pt idx="90">
                  <c:v>41821</c:v>
                </c:pt>
                <c:pt idx="91">
                  <c:v>41852</c:v>
                </c:pt>
                <c:pt idx="92">
                  <c:v>41883</c:v>
                </c:pt>
                <c:pt idx="93">
                  <c:v>41913</c:v>
                </c:pt>
                <c:pt idx="94">
                  <c:v>41944</c:v>
                </c:pt>
                <c:pt idx="95">
                  <c:v>41974</c:v>
                </c:pt>
                <c:pt idx="96">
                  <c:v>42005</c:v>
                </c:pt>
                <c:pt idx="97">
                  <c:v>42036</c:v>
                </c:pt>
                <c:pt idx="98">
                  <c:v>42064</c:v>
                </c:pt>
                <c:pt idx="99">
                  <c:v>42095</c:v>
                </c:pt>
                <c:pt idx="100">
                  <c:v>42125</c:v>
                </c:pt>
                <c:pt idx="101">
                  <c:v>42156</c:v>
                </c:pt>
                <c:pt idx="102">
                  <c:v>42186</c:v>
                </c:pt>
                <c:pt idx="103">
                  <c:v>42217</c:v>
                </c:pt>
                <c:pt idx="104">
                  <c:v>42248</c:v>
                </c:pt>
                <c:pt idx="105">
                  <c:v>42278</c:v>
                </c:pt>
                <c:pt idx="106">
                  <c:v>42309</c:v>
                </c:pt>
                <c:pt idx="107">
                  <c:v>42339</c:v>
                </c:pt>
                <c:pt idx="108">
                  <c:v>42370</c:v>
                </c:pt>
                <c:pt idx="109">
                  <c:v>42401</c:v>
                </c:pt>
                <c:pt idx="110">
                  <c:v>42430</c:v>
                </c:pt>
                <c:pt idx="111">
                  <c:v>42461</c:v>
                </c:pt>
                <c:pt idx="112">
                  <c:v>42491</c:v>
                </c:pt>
                <c:pt idx="113">
                  <c:v>42522</c:v>
                </c:pt>
                <c:pt idx="114">
                  <c:v>42552</c:v>
                </c:pt>
                <c:pt idx="115">
                  <c:v>42583</c:v>
                </c:pt>
                <c:pt idx="116">
                  <c:v>42614</c:v>
                </c:pt>
                <c:pt idx="117">
                  <c:v>42644</c:v>
                </c:pt>
                <c:pt idx="118">
                  <c:v>42675</c:v>
                </c:pt>
                <c:pt idx="119">
                  <c:v>42705</c:v>
                </c:pt>
                <c:pt idx="120">
                  <c:v>42736</c:v>
                </c:pt>
                <c:pt idx="121">
                  <c:v>42767</c:v>
                </c:pt>
                <c:pt idx="122">
                  <c:v>42795</c:v>
                </c:pt>
                <c:pt idx="123">
                  <c:v>42826</c:v>
                </c:pt>
                <c:pt idx="124">
                  <c:v>42856</c:v>
                </c:pt>
                <c:pt idx="125">
                  <c:v>42887</c:v>
                </c:pt>
                <c:pt idx="126">
                  <c:v>42917</c:v>
                </c:pt>
                <c:pt idx="127">
                  <c:v>42948</c:v>
                </c:pt>
                <c:pt idx="128">
                  <c:v>42979</c:v>
                </c:pt>
                <c:pt idx="129">
                  <c:v>43009</c:v>
                </c:pt>
                <c:pt idx="130">
                  <c:v>43040</c:v>
                </c:pt>
                <c:pt idx="131">
                  <c:v>43070</c:v>
                </c:pt>
                <c:pt idx="132">
                  <c:v>43101</c:v>
                </c:pt>
                <c:pt idx="133">
                  <c:v>43132</c:v>
                </c:pt>
                <c:pt idx="134">
                  <c:v>43160</c:v>
                </c:pt>
                <c:pt idx="135">
                  <c:v>43191</c:v>
                </c:pt>
                <c:pt idx="136">
                  <c:v>43221</c:v>
                </c:pt>
                <c:pt idx="137">
                  <c:v>43252</c:v>
                </c:pt>
                <c:pt idx="138">
                  <c:v>43282</c:v>
                </c:pt>
                <c:pt idx="139">
                  <c:v>43313</c:v>
                </c:pt>
                <c:pt idx="140">
                  <c:v>43344</c:v>
                </c:pt>
                <c:pt idx="141">
                  <c:v>43374</c:v>
                </c:pt>
                <c:pt idx="142">
                  <c:v>43405</c:v>
                </c:pt>
                <c:pt idx="143">
                  <c:v>43435</c:v>
                </c:pt>
                <c:pt idx="144">
                  <c:v>43466</c:v>
                </c:pt>
                <c:pt idx="145">
                  <c:v>43497</c:v>
                </c:pt>
                <c:pt idx="146">
                  <c:v>43525</c:v>
                </c:pt>
                <c:pt idx="147">
                  <c:v>43556</c:v>
                </c:pt>
                <c:pt idx="148">
                  <c:v>43586</c:v>
                </c:pt>
                <c:pt idx="149">
                  <c:v>43617</c:v>
                </c:pt>
                <c:pt idx="150">
                  <c:v>43647</c:v>
                </c:pt>
                <c:pt idx="151">
                  <c:v>43678</c:v>
                </c:pt>
                <c:pt idx="152">
                  <c:v>43709</c:v>
                </c:pt>
                <c:pt idx="153">
                  <c:v>43739</c:v>
                </c:pt>
                <c:pt idx="154">
                  <c:v>43770</c:v>
                </c:pt>
                <c:pt idx="155">
                  <c:v>43800</c:v>
                </c:pt>
                <c:pt idx="156">
                  <c:v>43831</c:v>
                </c:pt>
                <c:pt idx="157">
                  <c:v>43862</c:v>
                </c:pt>
                <c:pt idx="158">
                  <c:v>43891</c:v>
                </c:pt>
                <c:pt idx="159">
                  <c:v>43922</c:v>
                </c:pt>
                <c:pt idx="160">
                  <c:v>43952</c:v>
                </c:pt>
                <c:pt idx="161">
                  <c:v>43983</c:v>
                </c:pt>
                <c:pt idx="162">
                  <c:v>44013</c:v>
                </c:pt>
                <c:pt idx="163">
                  <c:v>44044</c:v>
                </c:pt>
                <c:pt idx="164">
                  <c:v>44075</c:v>
                </c:pt>
                <c:pt idx="165">
                  <c:v>44105</c:v>
                </c:pt>
                <c:pt idx="166">
                  <c:v>44136</c:v>
                </c:pt>
                <c:pt idx="167">
                  <c:v>44166</c:v>
                </c:pt>
                <c:pt idx="168">
                  <c:v>44197</c:v>
                </c:pt>
                <c:pt idx="169">
                  <c:v>44228</c:v>
                </c:pt>
                <c:pt idx="170">
                  <c:v>44256</c:v>
                </c:pt>
                <c:pt idx="171">
                  <c:v>44287</c:v>
                </c:pt>
                <c:pt idx="172">
                  <c:v>44317</c:v>
                </c:pt>
                <c:pt idx="173">
                  <c:v>44348</c:v>
                </c:pt>
                <c:pt idx="174">
                  <c:v>44378</c:v>
                </c:pt>
                <c:pt idx="175">
                  <c:v>44409</c:v>
                </c:pt>
                <c:pt idx="176">
                  <c:v>44440</c:v>
                </c:pt>
                <c:pt idx="177">
                  <c:v>44470</c:v>
                </c:pt>
                <c:pt idx="178">
                  <c:v>44501</c:v>
                </c:pt>
                <c:pt idx="179">
                  <c:v>44531</c:v>
                </c:pt>
                <c:pt idx="180">
                  <c:v>44562</c:v>
                </c:pt>
                <c:pt idx="181">
                  <c:v>44593</c:v>
                </c:pt>
                <c:pt idx="182">
                  <c:v>44621</c:v>
                </c:pt>
                <c:pt idx="183">
                  <c:v>44652</c:v>
                </c:pt>
                <c:pt idx="184">
                  <c:v>44682</c:v>
                </c:pt>
                <c:pt idx="185">
                  <c:v>44713</c:v>
                </c:pt>
                <c:pt idx="186">
                  <c:v>44743</c:v>
                </c:pt>
                <c:pt idx="187">
                  <c:v>44774</c:v>
                </c:pt>
                <c:pt idx="188">
                  <c:v>44805</c:v>
                </c:pt>
                <c:pt idx="189">
                  <c:v>44835</c:v>
                </c:pt>
                <c:pt idx="190">
                  <c:v>44866</c:v>
                </c:pt>
                <c:pt idx="191">
                  <c:v>44896</c:v>
                </c:pt>
                <c:pt idx="192">
                  <c:v>44927</c:v>
                </c:pt>
                <c:pt idx="193">
                  <c:v>44958</c:v>
                </c:pt>
                <c:pt idx="194">
                  <c:v>44986</c:v>
                </c:pt>
                <c:pt idx="195">
                  <c:v>45017</c:v>
                </c:pt>
                <c:pt idx="196">
                  <c:v>45047</c:v>
                </c:pt>
                <c:pt idx="197">
                  <c:v>45078</c:v>
                </c:pt>
                <c:pt idx="198">
                  <c:v>45108</c:v>
                </c:pt>
                <c:pt idx="199">
                  <c:v>45139</c:v>
                </c:pt>
                <c:pt idx="200">
                  <c:v>45170</c:v>
                </c:pt>
                <c:pt idx="201">
                  <c:v>45200</c:v>
                </c:pt>
                <c:pt idx="202">
                  <c:v>45231</c:v>
                </c:pt>
                <c:pt idx="203">
                  <c:v>45261</c:v>
                </c:pt>
                <c:pt idx="204">
                  <c:v>45292</c:v>
                </c:pt>
                <c:pt idx="205">
                  <c:v>45323</c:v>
                </c:pt>
                <c:pt idx="206">
                  <c:v>45352</c:v>
                </c:pt>
                <c:pt idx="207">
                  <c:v>45383</c:v>
                </c:pt>
                <c:pt idx="208">
                  <c:v>45413</c:v>
                </c:pt>
                <c:pt idx="209">
                  <c:v>45444</c:v>
                </c:pt>
                <c:pt idx="210">
                  <c:v>45474</c:v>
                </c:pt>
              </c:numCache>
            </c:numRef>
          </c:cat>
          <c:val>
            <c:numRef>
              <c:f>[10]Industry!$E$2:$E$212</c:f>
              <c:numCache>
                <c:formatCode>General</c:formatCode>
                <c:ptCount val="211"/>
                <c:pt idx="0">
                  <c:v>42445</c:v>
                </c:pt>
                <c:pt idx="1">
                  <c:v>41937</c:v>
                </c:pt>
                <c:pt idx="2">
                  <c:v>42049</c:v>
                </c:pt>
                <c:pt idx="3">
                  <c:v>43347</c:v>
                </c:pt>
                <c:pt idx="4">
                  <c:v>44812</c:v>
                </c:pt>
                <c:pt idx="5">
                  <c:v>50658</c:v>
                </c:pt>
                <c:pt idx="6">
                  <c:v>52299</c:v>
                </c:pt>
                <c:pt idx="7">
                  <c:v>52497</c:v>
                </c:pt>
                <c:pt idx="8">
                  <c:v>52951</c:v>
                </c:pt>
                <c:pt idx="9">
                  <c:v>53038</c:v>
                </c:pt>
                <c:pt idx="10">
                  <c:v>53245</c:v>
                </c:pt>
                <c:pt idx="11">
                  <c:v>55016</c:v>
                </c:pt>
                <c:pt idx="12">
                  <c:v>58000</c:v>
                </c:pt>
                <c:pt idx="13">
                  <c:v>59306</c:v>
                </c:pt>
                <c:pt idx="14">
                  <c:v>59856</c:v>
                </c:pt>
                <c:pt idx="15">
                  <c:v>60625</c:v>
                </c:pt>
                <c:pt idx="16">
                  <c:v>59649</c:v>
                </c:pt>
                <c:pt idx="17">
                  <c:v>75087</c:v>
                </c:pt>
                <c:pt idx="18">
                  <c:v>78083</c:v>
                </c:pt>
                <c:pt idx="19">
                  <c:v>76153</c:v>
                </c:pt>
                <c:pt idx="20">
                  <c:v>74663</c:v>
                </c:pt>
                <c:pt idx="21">
                  <c:v>72411</c:v>
                </c:pt>
                <c:pt idx="22">
                  <c:v>73667</c:v>
                </c:pt>
                <c:pt idx="23">
                  <c:v>76234</c:v>
                </c:pt>
                <c:pt idx="24">
                  <c:v>74837</c:v>
                </c:pt>
                <c:pt idx="25">
                  <c:v>74371</c:v>
                </c:pt>
                <c:pt idx="26">
                  <c:v>76130</c:v>
                </c:pt>
                <c:pt idx="27">
                  <c:v>74693</c:v>
                </c:pt>
                <c:pt idx="28">
                  <c:v>70912</c:v>
                </c:pt>
                <c:pt idx="29">
                  <c:v>67421</c:v>
                </c:pt>
                <c:pt idx="30">
                  <c:v>66137</c:v>
                </c:pt>
                <c:pt idx="31">
                  <c:v>62700</c:v>
                </c:pt>
                <c:pt idx="32">
                  <c:v>60636</c:v>
                </c:pt>
                <c:pt idx="33">
                  <c:v>57599</c:v>
                </c:pt>
                <c:pt idx="34">
                  <c:v>58031</c:v>
                </c:pt>
                <c:pt idx="35">
                  <c:v>57201</c:v>
                </c:pt>
                <c:pt idx="36">
                  <c:v>54437</c:v>
                </c:pt>
                <c:pt idx="37">
                  <c:v>51615</c:v>
                </c:pt>
                <c:pt idx="38">
                  <c:v>50404</c:v>
                </c:pt>
                <c:pt idx="39">
                  <c:v>47324</c:v>
                </c:pt>
                <c:pt idx="40">
                  <c:v>46503</c:v>
                </c:pt>
                <c:pt idx="41">
                  <c:v>46250</c:v>
                </c:pt>
                <c:pt idx="42">
                  <c:v>43374</c:v>
                </c:pt>
                <c:pt idx="43">
                  <c:v>42332</c:v>
                </c:pt>
                <c:pt idx="44">
                  <c:v>40375</c:v>
                </c:pt>
                <c:pt idx="45">
                  <c:v>38143</c:v>
                </c:pt>
                <c:pt idx="46">
                  <c:v>36313</c:v>
                </c:pt>
                <c:pt idx="47">
                  <c:v>33084</c:v>
                </c:pt>
                <c:pt idx="48">
                  <c:v>31784</c:v>
                </c:pt>
                <c:pt idx="49">
                  <c:v>30040</c:v>
                </c:pt>
                <c:pt idx="50">
                  <c:v>28499</c:v>
                </c:pt>
                <c:pt idx="51">
                  <c:v>26757</c:v>
                </c:pt>
                <c:pt idx="52">
                  <c:v>24328</c:v>
                </c:pt>
                <c:pt idx="53">
                  <c:v>23699</c:v>
                </c:pt>
                <c:pt idx="54">
                  <c:v>22822</c:v>
                </c:pt>
                <c:pt idx="55">
                  <c:v>21364</c:v>
                </c:pt>
                <c:pt idx="56">
                  <c:v>21808</c:v>
                </c:pt>
                <c:pt idx="57">
                  <c:v>20897</c:v>
                </c:pt>
                <c:pt idx="58">
                  <c:v>21468</c:v>
                </c:pt>
                <c:pt idx="59">
                  <c:v>23210</c:v>
                </c:pt>
                <c:pt idx="60">
                  <c:v>21811</c:v>
                </c:pt>
                <c:pt idx="61">
                  <c:v>20844</c:v>
                </c:pt>
                <c:pt idx="62">
                  <c:v>20180</c:v>
                </c:pt>
                <c:pt idx="63">
                  <c:v>20264</c:v>
                </c:pt>
                <c:pt idx="64">
                  <c:v>20163</c:v>
                </c:pt>
                <c:pt idx="65">
                  <c:v>19964</c:v>
                </c:pt>
                <c:pt idx="66">
                  <c:v>20948</c:v>
                </c:pt>
                <c:pt idx="67">
                  <c:v>21301</c:v>
                </c:pt>
                <c:pt idx="68">
                  <c:v>23532</c:v>
                </c:pt>
                <c:pt idx="69">
                  <c:v>23112</c:v>
                </c:pt>
                <c:pt idx="70">
                  <c:v>24462</c:v>
                </c:pt>
                <c:pt idx="71">
                  <c:v>24768</c:v>
                </c:pt>
                <c:pt idx="72">
                  <c:v>23495</c:v>
                </c:pt>
                <c:pt idx="73">
                  <c:v>22952</c:v>
                </c:pt>
                <c:pt idx="74">
                  <c:v>22924</c:v>
                </c:pt>
                <c:pt idx="75">
                  <c:v>23406</c:v>
                </c:pt>
                <c:pt idx="76">
                  <c:v>21890</c:v>
                </c:pt>
                <c:pt idx="77">
                  <c:v>21511</c:v>
                </c:pt>
                <c:pt idx="78">
                  <c:v>22013</c:v>
                </c:pt>
                <c:pt idx="79">
                  <c:v>21061</c:v>
                </c:pt>
                <c:pt idx="80">
                  <c:v>20173</c:v>
                </c:pt>
                <c:pt idx="81">
                  <c:v>17955</c:v>
                </c:pt>
                <c:pt idx="82">
                  <c:v>18699</c:v>
                </c:pt>
                <c:pt idx="83">
                  <c:v>17627</c:v>
                </c:pt>
                <c:pt idx="84">
                  <c:v>16643</c:v>
                </c:pt>
                <c:pt idx="85">
                  <c:v>15560</c:v>
                </c:pt>
                <c:pt idx="86">
                  <c:v>14344</c:v>
                </c:pt>
                <c:pt idx="87">
                  <c:v>15049</c:v>
                </c:pt>
                <c:pt idx="88">
                  <c:v>14289</c:v>
                </c:pt>
                <c:pt idx="89">
                  <c:v>15275</c:v>
                </c:pt>
                <c:pt idx="90">
                  <c:v>17861</c:v>
                </c:pt>
                <c:pt idx="91">
                  <c:v>16454</c:v>
                </c:pt>
                <c:pt idx="92">
                  <c:v>14455</c:v>
                </c:pt>
                <c:pt idx="93">
                  <c:v>16296</c:v>
                </c:pt>
                <c:pt idx="94">
                  <c:v>15852</c:v>
                </c:pt>
                <c:pt idx="95">
                  <c:v>16543</c:v>
                </c:pt>
                <c:pt idx="96">
                  <c:v>14426</c:v>
                </c:pt>
                <c:pt idx="97">
                  <c:v>13831</c:v>
                </c:pt>
                <c:pt idx="98">
                  <c:v>12124</c:v>
                </c:pt>
                <c:pt idx="99">
                  <c:v>11779</c:v>
                </c:pt>
                <c:pt idx="100">
                  <c:v>12176</c:v>
                </c:pt>
                <c:pt idx="101">
                  <c:v>15895</c:v>
                </c:pt>
                <c:pt idx="102">
                  <c:v>14229</c:v>
                </c:pt>
                <c:pt idx="103">
                  <c:v>13550</c:v>
                </c:pt>
                <c:pt idx="104">
                  <c:v>15452</c:v>
                </c:pt>
                <c:pt idx="105">
                  <c:v>14423</c:v>
                </c:pt>
                <c:pt idx="106">
                  <c:v>20228</c:v>
                </c:pt>
                <c:pt idx="107">
                  <c:v>24774</c:v>
                </c:pt>
                <c:pt idx="108">
                  <c:v>25876</c:v>
                </c:pt>
                <c:pt idx="109">
                  <c:v>25004</c:v>
                </c:pt>
                <c:pt idx="110">
                  <c:v>25375</c:v>
                </c:pt>
                <c:pt idx="111">
                  <c:v>26429</c:v>
                </c:pt>
                <c:pt idx="112">
                  <c:v>28384</c:v>
                </c:pt>
                <c:pt idx="113">
                  <c:v>30977</c:v>
                </c:pt>
                <c:pt idx="114">
                  <c:v>36502</c:v>
                </c:pt>
                <c:pt idx="115">
                  <c:v>35745</c:v>
                </c:pt>
                <c:pt idx="116">
                  <c:v>36581</c:v>
                </c:pt>
                <c:pt idx="117">
                  <c:v>35566</c:v>
                </c:pt>
                <c:pt idx="118">
                  <c:v>35453</c:v>
                </c:pt>
                <c:pt idx="119">
                  <c:v>35959</c:v>
                </c:pt>
                <c:pt idx="120">
                  <c:v>36394</c:v>
                </c:pt>
                <c:pt idx="121">
                  <c:v>39004</c:v>
                </c:pt>
                <c:pt idx="122">
                  <c:v>38444</c:v>
                </c:pt>
                <c:pt idx="123">
                  <c:v>38647</c:v>
                </c:pt>
                <c:pt idx="124">
                  <c:v>37478</c:v>
                </c:pt>
                <c:pt idx="125">
                  <c:v>38975</c:v>
                </c:pt>
                <c:pt idx="126">
                  <c:v>38427</c:v>
                </c:pt>
                <c:pt idx="127">
                  <c:v>39780</c:v>
                </c:pt>
                <c:pt idx="128">
                  <c:v>40670</c:v>
                </c:pt>
                <c:pt idx="129">
                  <c:v>41732</c:v>
                </c:pt>
                <c:pt idx="130">
                  <c:v>42028</c:v>
                </c:pt>
                <c:pt idx="131">
                  <c:v>42576</c:v>
                </c:pt>
                <c:pt idx="132">
                  <c:v>44087</c:v>
                </c:pt>
                <c:pt idx="133">
                  <c:v>45383</c:v>
                </c:pt>
                <c:pt idx="134">
                  <c:v>44488</c:v>
                </c:pt>
                <c:pt idx="135">
                  <c:v>44348</c:v>
                </c:pt>
                <c:pt idx="136">
                  <c:v>45341</c:v>
                </c:pt>
                <c:pt idx="137">
                  <c:v>47511</c:v>
                </c:pt>
                <c:pt idx="138">
                  <c:v>47444</c:v>
                </c:pt>
                <c:pt idx="139">
                  <c:v>47539</c:v>
                </c:pt>
                <c:pt idx="140">
                  <c:v>46940</c:v>
                </c:pt>
                <c:pt idx="141">
                  <c:v>47852</c:v>
                </c:pt>
                <c:pt idx="142">
                  <c:v>46763</c:v>
                </c:pt>
                <c:pt idx="143">
                  <c:v>45766</c:v>
                </c:pt>
                <c:pt idx="144">
                  <c:v>43029</c:v>
                </c:pt>
                <c:pt idx="145">
                  <c:v>43388</c:v>
                </c:pt>
                <c:pt idx="146">
                  <c:v>43088</c:v>
                </c:pt>
                <c:pt idx="147">
                  <c:v>43269</c:v>
                </c:pt>
                <c:pt idx="148">
                  <c:v>43227</c:v>
                </c:pt>
                <c:pt idx="149">
                  <c:v>42978</c:v>
                </c:pt>
                <c:pt idx="150">
                  <c:v>42621</c:v>
                </c:pt>
                <c:pt idx="151">
                  <c:v>43136</c:v>
                </c:pt>
                <c:pt idx="152">
                  <c:v>41836</c:v>
                </c:pt>
                <c:pt idx="153">
                  <c:v>40311</c:v>
                </c:pt>
                <c:pt idx="154">
                  <c:v>38702</c:v>
                </c:pt>
                <c:pt idx="155">
                  <c:v>35549</c:v>
                </c:pt>
                <c:pt idx="156">
                  <c:v>32545</c:v>
                </c:pt>
                <c:pt idx="157">
                  <c:v>30383</c:v>
                </c:pt>
                <c:pt idx="158">
                  <c:v>29397</c:v>
                </c:pt>
                <c:pt idx="159">
                  <c:v>28138</c:v>
                </c:pt>
                <c:pt idx="160">
                  <c:v>26054</c:v>
                </c:pt>
                <c:pt idx="161">
                  <c:v>22423</c:v>
                </c:pt>
                <c:pt idx="162">
                  <c:v>21809</c:v>
                </c:pt>
                <c:pt idx="163">
                  <c:v>21271</c:v>
                </c:pt>
                <c:pt idx="164">
                  <c:v>20364</c:v>
                </c:pt>
                <c:pt idx="165">
                  <c:v>19140</c:v>
                </c:pt>
                <c:pt idx="166">
                  <c:v>17294</c:v>
                </c:pt>
                <c:pt idx="167">
                  <c:v>14484</c:v>
                </c:pt>
                <c:pt idx="168">
                  <c:v>12526</c:v>
                </c:pt>
                <c:pt idx="169">
                  <c:v>11949</c:v>
                </c:pt>
                <c:pt idx="170">
                  <c:v>11510</c:v>
                </c:pt>
                <c:pt idx="171">
                  <c:v>11154</c:v>
                </c:pt>
                <c:pt idx="172">
                  <c:v>10943</c:v>
                </c:pt>
                <c:pt idx="173">
                  <c:v>11520</c:v>
                </c:pt>
                <c:pt idx="174">
                  <c:v>10701</c:v>
                </c:pt>
                <c:pt idx="175">
                  <c:v>9420</c:v>
                </c:pt>
                <c:pt idx="176">
                  <c:v>8400</c:v>
                </c:pt>
                <c:pt idx="177">
                  <c:v>8976</c:v>
                </c:pt>
                <c:pt idx="178">
                  <c:v>8439</c:v>
                </c:pt>
                <c:pt idx="179">
                  <c:v>12391</c:v>
                </c:pt>
                <c:pt idx="180">
                  <c:v>14979</c:v>
                </c:pt>
                <c:pt idx="181">
                  <c:v>16470</c:v>
                </c:pt>
                <c:pt idx="182">
                  <c:v>16602</c:v>
                </c:pt>
                <c:pt idx="183">
                  <c:v>15554</c:v>
                </c:pt>
                <c:pt idx="184">
                  <c:v>14629</c:v>
                </c:pt>
                <c:pt idx="185">
                  <c:v>14121</c:v>
                </c:pt>
                <c:pt idx="186">
                  <c:v>16234</c:v>
                </c:pt>
                <c:pt idx="187">
                  <c:v>15969</c:v>
                </c:pt>
                <c:pt idx="188">
                  <c:v>18260</c:v>
                </c:pt>
                <c:pt idx="189">
                  <c:v>23312</c:v>
                </c:pt>
                <c:pt idx="190">
                  <c:v>28367</c:v>
                </c:pt>
                <c:pt idx="191">
                  <c:v>33887</c:v>
                </c:pt>
                <c:pt idx="192">
                  <c:v>39351</c:v>
                </c:pt>
                <c:pt idx="193">
                  <c:v>38858</c:v>
                </c:pt>
                <c:pt idx="194">
                  <c:v>37865</c:v>
                </c:pt>
                <c:pt idx="195">
                  <c:v>36921</c:v>
                </c:pt>
                <c:pt idx="196">
                  <c:v>35782</c:v>
                </c:pt>
                <c:pt idx="197">
                  <c:v>35390</c:v>
                </c:pt>
                <c:pt idx="198">
                  <c:v>35750</c:v>
                </c:pt>
                <c:pt idx="199">
                  <c:v>36210</c:v>
                </c:pt>
                <c:pt idx="200">
                  <c:v>34917</c:v>
                </c:pt>
                <c:pt idx="201">
                  <c:v>33841</c:v>
                </c:pt>
                <c:pt idx="202">
                  <c:v>33645</c:v>
                </c:pt>
                <c:pt idx="203">
                  <c:v>34785</c:v>
                </c:pt>
                <c:pt idx="204">
                  <c:v>35402</c:v>
                </c:pt>
                <c:pt idx="205">
                  <c:v>34781</c:v>
                </c:pt>
                <c:pt idx="206">
                  <c:v>34686</c:v>
                </c:pt>
                <c:pt idx="207">
                  <c:v>36912</c:v>
                </c:pt>
                <c:pt idx="208">
                  <c:v>35118</c:v>
                </c:pt>
                <c:pt idx="209">
                  <c:v>36223</c:v>
                </c:pt>
                <c:pt idx="210">
                  <c:v>35385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8CB-4E51-A25D-A3A1952899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83533039"/>
        <c:axId val="508793167"/>
      </c:barChart>
      <c:catAx>
        <c:axId val="88353303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08793167"/>
        <c:crosses val="autoZero"/>
        <c:auto val="1"/>
        <c:lblAlgn val="ctr"/>
        <c:lblOffset val="100"/>
        <c:noMultiLvlLbl val="0"/>
      </c:catAx>
      <c:valAx>
        <c:axId val="508793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835330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준공 후 미분양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[11]Industry!$B$1</c:f>
              <c:strCache>
                <c:ptCount val="1"/>
                <c:pt idx="0">
                  <c:v>서울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[11]Industry!$A$2:$A$176</c:f>
              <c:numCache>
                <c:formatCode>General</c:formatCode>
                <c:ptCount val="175"/>
                <c:pt idx="0">
                  <c:v>40179</c:v>
                </c:pt>
                <c:pt idx="1">
                  <c:v>40210</c:v>
                </c:pt>
                <c:pt idx="2">
                  <c:v>40238</c:v>
                </c:pt>
                <c:pt idx="3">
                  <c:v>40269</c:v>
                </c:pt>
                <c:pt idx="4">
                  <c:v>40299</c:v>
                </c:pt>
                <c:pt idx="5">
                  <c:v>40330</c:v>
                </c:pt>
                <c:pt idx="6">
                  <c:v>40360</c:v>
                </c:pt>
                <c:pt idx="7">
                  <c:v>40391</c:v>
                </c:pt>
                <c:pt idx="8">
                  <c:v>40422</c:v>
                </c:pt>
                <c:pt idx="9">
                  <c:v>40452</c:v>
                </c:pt>
                <c:pt idx="10">
                  <c:v>40483</c:v>
                </c:pt>
                <c:pt idx="11">
                  <c:v>40513</c:v>
                </c:pt>
                <c:pt idx="12">
                  <c:v>40544</c:v>
                </c:pt>
                <c:pt idx="13">
                  <c:v>40575</c:v>
                </c:pt>
                <c:pt idx="14">
                  <c:v>40603</c:v>
                </c:pt>
                <c:pt idx="15">
                  <c:v>40634</c:v>
                </c:pt>
                <c:pt idx="16">
                  <c:v>40664</c:v>
                </c:pt>
                <c:pt idx="17">
                  <c:v>40695</c:v>
                </c:pt>
                <c:pt idx="18">
                  <c:v>40725</c:v>
                </c:pt>
                <c:pt idx="19">
                  <c:v>40756</c:v>
                </c:pt>
                <c:pt idx="20">
                  <c:v>40787</c:v>
                </c:pt>
                <c:pt idx="21">
                  <c:v>40817</c:v>
                </c:pt>
                <c:pt idx="22">
                  <c:v>40848</c:v>
                </c:pt>
                <c:pt idx="23">
                  <c:v>40878</c:v>
                </c:pt>
                <c:pt idx="24">
                  <c:v>40909</c:v>
                </c:pt>
                <c:pt idx="25">
                  <c:v>40940</c:v>
                </c:pt>
                <c:pt idx="26">
                  <c:v>40969</c:v>
                </c:pt>
                <c:pt idx="27">
                  <c:v>41000</c:v>
                </c:pt>
                <c:pt idx="28">
                  <c:v>41030</c:v>
                </c:pt>
                <c:pt idx="29">
                  <c:v>41061</c:v>
                </c:pt>
                <c:pt idx="30">
                  <c:v>41091</c:v>
                </c:pt>
                <c:pt idx="31">
                  <c:v>41122</c:v>
                </c:pt>
                <c:pt idx="32">
                  <c:v>41153</c:v>
                </c:pt>
                <c:pt idx="33">
                  <c:v>41183</c:v>
                </c:pt>
                <c:pt idx="34">
                  <c:v>41214</c:v>
                </c:pt>
                <c:pt idx="35">
                  <c:v>41244</c:v>
                </c:pt>
                <c:pt idx="36">
                  <c:v>41275</c:v>
                </c:pt>
                <c:pt idx="37">
                  <c:v>41306</c:v>
                </c:pt>
                <c:pt idx="38">
                  <c:v>41334</c:v>
                </c:pt>
                <c:pt idx="39">
                  <c:v>41365</c:v>
                </c:pt>
                <c:pt idx="40">
                  <c:v>41395</c:v>
                </c:pt>
                <c:pt idx="41">
                  <c:v>41426</c:v>
                </c:pt>
                <c:pt idx="42">
                  <c:v>41456</c:v>
                </c:pt>
                <c:pt idx="43">
                  <c:v>41487</c:v>
                </c:pt>
                <c:pt idx="44">
                  <c:v>41518</c:v>
                </c:pt>
                <c:pt idx="45">
                  <c:v>41548</c:v>
                </c:pt>
                <c:pt idx="46">
                  <c:v>41579</c:v>
                </c:pt>
                <c:pt idx="47">
                  <c:v>41609</c:v>
                </c:pt>
                <c:pt idx="48">
                  <c:v>41640</c:v>
                </c:pt>
                <c:pt idx="49">
                  <c:v>41671</c:v>
                </c:pt>
                <c:pt idx="50">
                  <c:v>41699</c:v>
                </c:pt>
                <c:pt idx="51">
                  <c:v>41730</c:v>
                </c:pt>
                <c:pt idx="52">
                  <c:v>41760</c:v>
                </c:pt>
                <c:pt idx="53">
                  <c:v>41791</c:v>
                </c:pt>
                <c:pt idx="54">
                  <c:v>41821</c:v>
                </c:pt>
                <c:pt idx="55">
                  <c:v>41852</c:v>
                </c:pt>
                <c:pt idx="56">
                  <c:v>41883</c:v>
                </c:pt>
                <c:pt idx="57">
                  <c:v>41913</c:v>
                </c:pt>
                <c:pt idx="58">
                  <c:v>41944</c:v>
                </c:pt>
                <c:pt idx="59">
                  <c:v>41974</c:v>
                </c:pt>
                <c:pt idx="60">
                  <c:v>42005</c:v>
                </c:pt>
                <c:pt idx="61">
                  <c:v>42036</c:v>
                </c:pt>
                <c:pt idx="62">
                  <c:v>42064</c:v>
                </c:pt>
                <c:pt idx="63">
                  <c:v>42095</c:v>
                </c:pt>
                <c:pt idx="64">
                  <c:v>42125</c:v>
                </c:pt>
                <c:pt idx="65">
                  <c:v>42156</c:v>
                </c:pt>
                <c:pt idx="66">
                  <c:v>42186</c:v>
                </c:pt>
                <c:pt idx="67">
                  <c:v>42217</c:v>
                </c:pt>
                <c:pt idx="68">
                  <c:v>42248</c:v>
                </c:pt>
                <c:pt idx="69">
                  <c:v>42278</c:v>
                </c:pt>
                <c:pt idx="70">
                  <c:v>42309</c:v>
                </c:pt>
                <c:pt idx="71">
                  <c:v>42339</c:v>
                </c:pt>
                <c:pt idx="72">
                  <c:v>42370</c:v>
                </c:pt>
                <c:pt idx="73">
                  <c:v>42401</c:v>
                </c:pt>
                <c:pt idx="74">
                  <c:v>42430</c:v>
                </c:pt>
                <c:pt idx="75">
                  <c:v>42461</c:v>
                </c:pt>
                <c:pt idx="76">
                  <c:v>42491</c:v>
                </c:pt>
                <c:pt idx="77">
                  <c:v>42522</c:v>
                </c:pt>
                <c:pt idx="78">
                  <c:v>42552</c:v>
                </c:pt>
                <c:pt idx="79">
                  <c:v>42583</c:v>
                </c:pt>
                <c:pt idx="80">
                  <c:v>42614</c:v>
                </c:pt>
                <c:pt idx="81">
                  <c:v>42644</c:v>
                </c:pt>
                <c:pt idx="82">
                  <c:v>42675</c:v>
                </c:pt>
                <c:pt idx="83">
                  <c:v>42705</c:v>
                </c:pt>
                <c:pt idx="84">
                  <c:v>42736</c:v>
                </c:pt>
                <c:pt idx="85">
                  <c:v>42767</c:v>
                </c:pt>
                <c:pt idx="86">
                  <c:v>42795</c:v>
                </c:pt>
                <c:pt idx="87">
                  <c:v>42826</c:v>
                </c:pt>
                <c:pt idx="88">
                  <c:v>42856</c:v>
                </c:pt>
                <c:pt idx="89">
                  <c:v>42887</c:v>
                </c:pt>
                <c:pt idx="90">
                  <c:v>42917</c:v>
                </c:pt>
                <c:pt idx="91">
                  <c:v>42948</c:v>
                </c:pt>
                <c:pt idx="92">
                  <c:v>42979</c:v>
                </c:pt>
                <c:pt idx="93">
                  <c:v>43009</c:v>
                </c:pt>
                <c:pt idx="94">
                  <c:v>43040</c:v>
                </c:pt>
                <c:pt idx="95">
                  <c:v>43070</c:v>
                </c:pt>
                <c:pt idx="96">
                  <c:v>43101</c:v>
                </c:pt>
                <c:pt idx="97">
                  <c:v>43132</c:v>
                </c:pt>
                <c:pt idx="98">
                  <c:v>43160</c:v>
                </c:pt>
                <c:pt idx="99">
                  <c:v>43191</c:v>
                </c:pt>
                <c:pt idx="100">
                  <c:v>43221</c:v>
                </c:pt>
                <c:pt idx="101">
                  <c:v>43252</c:v>
                </c:pt>
                <c:pt idx="102">
                  <c:v>43282</c:v>
                </c:pt>
                <c:pt idx="103">
                  <c:v>43313</c:v>
                </c:pt>
                <c:pt idx="104">
                  <c:v>43344</c:v>
                </c:pt>
                <c:pt idx="105">
                  <c:v>43374</c:v>
                </c:pt>
                <c:pt idx="106">
                  <c:v>43405</c:v>
                </c:pt>
                <c:pt idx="107">
                  <c:v>43435</c:v>
                </c:pt>
                <c:pt idx="108">
                  <c:v>43466</c:v>
                </c:pt>
                <c:pt idx="109">
                  <c:v>43497</c:v>
                </c:pt>
                <c:pt idx="110">
                  <c:v>43525</c:v>
                </c:pt>
                <c:pt idx="111">
                  <c:v>43556</c:v>
                </c:pt>
                <c:pt idx="112">
                  <c:v>43586</c:v>
                </c:pt>
                <c:pt idx="113">
                  <c:v>43617</c:v>
                </c:pt>
                <c:pt idx="114">
                  <c:v>43647</c:v>
                </c:pt>
                <c:pt idx="115">
                  <c:v>43678</c:v>
                </c:pt>
                <c:pt idx="116">
                  <c:v>43709</c:v>
                </c:pt>
                <c:pt idx="117">
                  <c:v>43739</c:v>
                </c:pt>
                <c:pt idx="118">
                  <c:v>43770</c:v>
                </c:pt>
                <c:pt idx="119">
                  <c:v>43800</c:v>
                </c:pt>
                <c:pt idx="120">
                  <c:v>43831</c:v>
                </c:pt>
                <c:pt idx="121">
                  <c:v>43862</c:v>
                </c:pt>
                <c:pt idx="122">
                  <c:v>43891</c:v>
                </c:pt>
                <c:pt idx="123">
                  <c:v>43922</c:v>
                </c:pt>
                <c:pt idx="124">
                  <c:v>43952</c:v>
                </c:pt>
                <c:pt idx="125">
                  <c:v>43983</c:v>
                </c:pt>
                <c:pt idx="126">
                  <c:v>44013</c:v>
                </c:pt>
                <c:pt idx="127">
                  <c:v>44044</c:v>
                </c:pt>
                <c:pt idx="128">
                  <c:v>44075</c:v>
                </c:pt>
                <c:pt idx="129">
                  <c:v>44105</c:v>
                </c:pt>
                <c:pt idx="130">
                  <c:v>44136</c:v>
                </c:pt>
                <c:pt idx="131">
                  <c:v>44166</c:v>
                </c:pt>
                <c:pt idx="132">
                  <c:v>44197</c:v>
                </c:pt>
                <c:pt idx="133">
                  <c:v>44228</c:v>
                </c:pt>
                <c:pt idx="134">
                  <c:v>44256</c:v>
                </c:pt>
                <c:pt idx="135">
                  <c:v>44287</c:v>
                </c:pt>
                <c:pt idx="136">
                  <c:v>44317</c:v>
                </c:pt>
                <c:pt idx="137">
                  <c:v>44348</c:v>
                </c:pt>
                <c:pt idx="138">
                  <c:v>44378</c:v>
                </c:pt>
                <c:pt idx="139">
                  <c:v>44409</c:v>
                </c:pt>
                <c:pt idx="140">
                  <c:v>44440</c:v>
                </c:pt>
                <c:pt idx="141">
                  <c:v>44470</c:v>
                </c:pt>
                <c:pt idx="142">
                  <c:v>44501</c:v>
                </c:pt>
                <c:pt idx="143">
                  <c:v>44531</c:v>
                </c:pt>
                <c:pt idx="144">
                  <c:v>44562</c:v>
                </c:pt>
                <c:pt idx="145">
                  <c:v>44593</c:v>
                </c:pt>
                <c:pt idx="146">
                  <c:v>44621</c:v>
                </c:pt>
                <c:pt idx="147">
                  <c:v>44652</c:v>
                </c:pt>
                <c:pt idx="148">
                  <c:v>44682</c:v>
                </c:pt>
                <c:pt idx="149">
                  <c:v>44713</c:v>
                </c:pt>
                <c:pt idx="150">
                  <c:v>44743</c:v>
                </c:pt>
                <c:pt idx="151">
                  <c:v>44774</c:v>
                </c:pt>
                <c:pt idx="152">
                  <c:v>44805</c:v>
                </c:pt>
                <c:pt idx="153">
                  <c:v>44835</c:v>
                </c:pt>
                <c:pt idx="154">
                  <c:v>44866</c:v>
                </c:pt>
                <c:pt idx="155">
                  <c:v>44896</c:v>
                </c:pt>
                <c:pt idx="156">
                  <c:v>44927</c:v>
                </c:pt>
                <c:pt idx="157">
                  <c:v>44958</c:v>
                </c:pt>
                <c:pt idx="158">
                  <c:v>44986</c:v>
                </c:pt>
                <c:pt idx="159">
                  <c:v>45017</c:v>
                </c:pt>
                <c:pt idx="160">
                  <c:v>45047</c:v>
                </c:pt>
                <c:pt idx="161">
                  <c:v>45078</c:v>
                </c:pt>
                <c:pt idx="162">
                  <c:v>45108</c:v>
                </c:pt>
                <c:pt idx="163">
                  <c:v>45139</c:v>
                </c:pt>
                <c:pt idx="164">
                  <c:v>45170</c:v>
                </c:pt>
                <c:pt idx="165">
                  <c:v>45200</c:v>
                </c:pt>
                <c:pt idx="166">
                  <c:v>45231</c:v>
                </c:pt>
                <c:pt idx="167">
                  <c:v>45261</c:v>
                </c:pt>
                <c:pt idx="168">
                  <c:v>45292</c:v>
                </c:pt>
                <c:pt idx="169">
                  <c:v>45323</c:v>
                </c:pt>
                <c:pt idx="170">
                  <c:v>45352</c:v>
                </c:pt>
                <c:pt idx="171">
                  <c:v>45383</c:v>
                </c:pt>
                <c:pt idx="172">
                  <c:v>45413</c:v>
                </c:pt>
                <c:pt idx="173">
                  <c:v>45444</c:v>
                </c:pt>
                <c:pt idx="174">
                  <c:v>45474</c:v>
                </c:pt>
              </c:numCache>
            </c:numRef>
          </c:cat>
          <c:val>
            <c:numRef>
              <c:f>[11]Industry!$B$2:$B$176</c:f>
              <c:numCache>
                <c:formatCode>General</c:formatCode>
                <c:ptCount val="175"/>
                <c:pt idx="0">
                  <c:v>418</c:v>
                </c:pt>
                <c:pt idx="1">
                  <c:v>697</c:v>
                </c:pt>
                <c:pt idx="2">
                  <c:v>569</c:v>
                </c:pt>
                <c:pt idx="3">
                  <c:v>659</c:v>
                </c:pt>
                <c:pt idx="4">
                  <c:v>849</c:v>
                </c:pt>
                <c:pt idx="5">
                  <c:v>812</c:v>
                </c:pt>
                <c:pt idx="6">
                  <c:v>913</c:v>
                </c:pt>
                <c:pt idx="7">
                  <c:v>897</c:v>
                </c:pt>
                <c:pt idx="8">
                  <c:v>990</c:v>
                </c:pt>
                <c:pt idx="9">
                  <c:v>969</c:v>
                </c:pt>
                <c:pt idx="10">
                  <c:v>925</c:v>
                </c:pt>
                <c:pt idx="11">
                  <c:v>809</c:v>
                </c:pt>
                <c:pt idx="12">
                  <c:v>843</c:v>
                </c:pt>
                <c:pt idx="13">
                  <c:v>1017</c:v>
                </c:pt>
                <c:pt idx="14">
                  <c:v>1016</c:v>
                </c:pt>
                <c:pt idx="15">
                  <c:v>981</c:v>
                </c:pt>
                <c:pt idx="16">
                  <c:v>934</c:v>
                </c:pt>
                <c:pt idx="17">
                  <c:v>918</c:v>
                </c:pt>
                <c:pt idx="18">
                  <c:v>898</c:v>
                </c:pt>
                <c:pt idx="19">
                  <c:v>844</c:v>
                </c:pt>
                <c:pt idx="20">
                  <c:v>845</c:v>
                </c:pt>
                <c:pt idx="21">
                  <c:v>1017</c:v>
                </c:pt>
                <c:pt idx="22">
                  <c:v>1076</c:v>
                </c:pt>
                <c:pt idx="23">
                  <c:v>1000</c:v>
                </c:pt>
                <c:pt idx="24">
                  <c:v>1211</c:v>
                </c:pt>
                <c:pt idx="25">
                  <c:v>1055</c:v>
                </c:pt>
                <c:pt idx="26">
                  <c:v>1122</c:v>
                </c:pt>
                <c:pt idx="27">
                  <c:v>1101</c:v>
                </c:pt>
                <c:pt idx="28">
                  <c:v>1082</c:v>
                </c:pt>
                <c:pt idx="29">
                  <c:v>1076</c:v>
                </c:pt>
                <c:pt idx="30">
                  <c:v>1103</c:v>
                </c:pt>
                <c:pt idx="31">
                  <c:v>1353</c:v>
                </c:pt>
                <c:pt idx="32">
                  <c:v>1267</c:v>
                </c:pt>
                <c:pt idx="33">
                  <c:v>1295</c:v>
                </c:pt>
                <c:pt idx="34">
                  <c:v>1318</c:v>
                </c:pt>
                <c:pt idx="35">
                  <c:v>1092</c:v>
                </c:pt>
                <c:pt idx="36">
                  <c:v>1232</c:v>
                </c:pt>
                <c:pt idx="37">
                  <c:v>1211</c:v>
                </c:pt>
                <c:pt idx="38">
                  <c:v>1106</c:v>
                </c:pt>
                <c:pt idx="39">
                  <c:v>1001</c:v>
                </c:pt>
                <c:pt idx="40">
                  <c:v>962</c:v>
                </c:pt>
                <c:pt idx="41">
                  <c:v>869</c:v>
                </c:pt>
                <c:pt idx="42">
                  <c:v>823</c:v>
                </c:pt>
                <c:pt idx="43">
                  <c:v>921</c:v>
                </c:pt>
                <c:pt idx="44">
                  <c:v>808</c:v>
                </c:pt>
                <c:pt idx="45">
                  <c:v>664</c:v>
                </c:pt>
                <c:pt idx="46">
                  <c:v>589</c:v>
                </c:pt>
                <c:pt idx="47">
                  <c:v>558</c:v>
                </c:pt>
                <c:pt idx="48">
                  <c:v>517</c:v>
                </c:pt>
                <c:pt idx="49">
                  <c:v>482</c:v>
                </c:pt>
                <c:pt idx="50">
                  <c:v>453</c:v>
                </c:pt>
                <c:pt idx="51">
                  <c:v>440</c:v>
                </c:pt>
                <c:pt idx="52">
                  <c:v>520</c:v>
                </c:pt>
                <c:pt idx="53">
                  <c:v>524</c:v>
                </c:pt>
                <c:pt idx="54">
                  <c:v>558</c:v>
                </c:pt>
                <c:pt idx="55">
                  <c:v>504</c:v>
                </c:pt>
                <c:pt idx="56">
                  <c:v>398</c:v>
                </c:pt>
                <c:pt idx="57">
                  <c:v>340</c:v>
                </c:pt>
                <c:pt idx="58">
                  <c:v>326</c:v>
                </c:pt>
                <c:pt idx="59">
                  <c:v>303</c:v>
                </c:pt>
                <c:pt idx="60">
                  <c:v>155</c:v>
                </c:pt>
                <c:pt idx="61">
                  <c:v>140</c:v>
                </c:pt>
                <c:pt idx="62">
                  <c:v>128</c:v>
                </c:pt>
                <c:pt idx="63">
                  <c:v>139</c:v>
                </c:pt>
                <c:pt idx="64">
                  <c:v>126</c:v>
                </c:pt>
                <c:pt idx="65">
                  <c:v>118</c:v>
                </c:pt>
                <c:pt idx="66">
                  <c:v>112</c:v>
                </c:pt>
                <c:pt idx="67">
                  <c:v>105</c:v>
                </c:pt>
                <c:pt idx="68">
                  <c:v>83</c:v>
                </c:pt>
                <c:pt idx="69">
                  <c:v>146</c:v>
                </c:pt>
                <c:pt idx="70">
                  <c:v>165</c:v>
                </c:pt>
                <c:pt idx="71">
                  <c:v>152</c:v>
                </c:pt>
                <c:pt idx="72">
                  <c:v>143</c:v>
                </c:pt>
                <c:pt idx="73">
                  <c:v>233</c:v>
                </c:pt>
                <c:pt idx="74">
                  <c:v>170</c:v>
                </c:pt>
                <c:pt idx="75">
                  <c:v>137</c:v>
                </c:pt>
                <c:pt idx="76">
                  <c:v>131</c:v>
                </c:pt>
                <c:pt idx="77">
                  <c:v>105</c:v>
                </c:pt>
                <c:pt idx="78">
                  <c:v>100</c:v>
                </c:pt>
                <c:pt idx="79">
                  <c:v>97</c:v>
                </c:pt>
                <c:pt idx="80">
                  <c:v>89</c:v>
                </c:pt>
                <c:pt idx="81">
                  <c:v>117</c:v>
                </c:pt>
                <c:pt idx="82">
                  <c:v>115</c:v>
                </c:pt>
                <c:pt idx="83">
                  <c:v>75</c:v>
                </c:pt>
                <c:pt idx="84">
                  <c:v>56</c:v>
                </c:pt>
                <c:pt idx="85">
                  <c:v>90</c:v>
                </c:pt>
                <c:pt idx="86">
                  <c:v>119</c:v>
                </c:pt>
                <c:pt idx="87">
                  <c:v>87</c:v>
                </c:pt>
                <c:pt idx="88">
                  <c:v>111</c:v>
                </c:pt>
                <c:pt idx="89">
                  <c:v>56</c:v>
                </c:pt>
                <c:pt idx="90">
                  <c:v>33</c:v>
                </c:pt>
                <c:pt idx="91">
                  <c:v>31</c:v>
                </c:pt>
                <c:pt idx="92">
                  <c:v>28</c:v>
                </c:pt>
                <c:pt idx="93">
                  <c:v>26</c:v>
                </c:pt>
                <c:pt idx="94">
                  <c:v>22</c:v>
                </c:pt>
                <c:pt idx="95">
                  <c:v>22</c:v>
                </c:pt>
                <c:pt idx="96">
                  <c:v>22</c:v>
                </c:pt>
                <c:pt idx="97">
                  <c:v>22</c:v>
                </c:pt>
                <c:pt idx="98">
                  <c:v>22</c:v>
                </c:pt>
                <c:pt idx="99">
                  <c:v>22</c:v>
                </c:pt>
                <c:pt idx="100">
                  <c:v>22</c:v>
                </c:pt>
                <c:pt idx="101">
                  <c:v>22</c:v>
                </c:pt>
                <c:pt idx="102">
                  <c:v>22</c:v>
                </c:pt>
                <c:pt idx="103">
                  <c:v>20</c:v>
                </c:pt>
                <c:pt idx="104">
                  <c:v>20</c:v>
                </c:pt>
                <c:pt idx="105">
                  <c:v>20</c:v>
                </c:pt>
                <c:pt idx="106">
                  <c:v>20</c:v>
                </c:pt>
                <c:pt idx="107">
                  <c:v>19</c:v>
                </c:pt>
                <c:pt idx="108">
                  <c:v>19</c:v>
                </c:pt>
                <c:pt idx="109">
                  <c:v>39</c:v>
                </c:pt>
                <c:pt idx="110">
                  <c:v>60</c:v>
                </c:pt>
                <c:pt idx="111">
                  <c:v>62</c:v>
                </c:pt>
                <c:pt idx="112">
                  <c:v>54</c:v>
                </c:pt>
                <c:pt idx="113">
                  <c:v>54</c:v>
                </c:pt>
                <c:pt idx="114">
                  <c:v>178</c:v>
                </c:pt>
                <c:pt idx="115">
                  <c:v>197</c:v>
                </c:pt>
                <c:pt idx="116">
                  <c:v>186</c:v>
                </c:pt>
                <c:pt idx="117">
                  <c:v>178</c:v>
                </c:pt>
                <c:pt idx="118">
                  <c:v>166</c:v>
                </c:pt>
                <c:pt idx="119">
                  <c:v>141</c:v>
                </c:pt>
                <c:pt idx="120">
                  <c:v>123</c:v>
                </c:pt>
                <c:pt idx="121">
                  <c:v>108</c:v>
                </c:pt>
                <c:pt idx="122">
                  <c:v>86</c:v>
                </c:pt>
                <c:pt idx="123">
                  <c:v>73</c:v>
                </c:pt>
                <c:pt idx="124">
                  <c:v>68</c:v>
                </c:pt>
                <c:pt idx="125">
                  <c:v>59</c:v>
                </c:pt>
                <c:pt idx="126">
                  <c:v>56</c:v>
                </c:pt>
                <c:pt idx="127">
                  <c:v>54</c:v>
                </c:pt>
                <c:pt idx="128">
                  <c:v>52</c:v>
                </c:pt>
                <c:pt idx="129">
                  <c:v>50</c:v>
                </c:pt>
                <c:pt idx="130">
                  <c:v>50</c:v>
                </c:pt>
                <c:pt idx="131">
                  <c:v>48</c:v>
                </c:pt>
                <c:pt idx="132">
                  <c:v>48</c:v>
                </c:pt>
                <c:pt idx="133">
                  <c:v>87</c:v>
                </c:pt>
                <c:pt idx="134">
                  <c:v>81</c:v>
                </c:pt>
                <c:pt idx="135">
                  <c:v>75</c:v>
                </c:pt>
                <c:pt idx="136">
                  <c:v>70</c:v>
                </c:pt>
                <c:pt idx="137">
                  <c:v>64</c:v>
                </c:pt>
                <c:pt idx="138">
                  <c:v>58</c:v>
                </c:pt>
                <c:pt idx="139">
                  <c:v>55</c:v>
                </c:pt>
                <c:pt idx="140">
                  <c:v>55</c:v>
                </c:pt>
                <c:pt idx="141">
                  <c:v>55</c:v>
                </c:pt>
                <c:pt idx="142">
                  <c:v>52</c:v>
                </c:pt>
                <c:pt idx="143">
                  <c:v>52</c:v>
                </c:pt>
                <c:pt idx="144">
                  <c:v>45</c:v>
                </c:pt>
                <c:pt idx="145">
                  <c:v>45</c:v>
                </c:pt>
                <c:pt idx="146">
                  <c:v>45</c:v>
                </c:pt>
                <c:pt idx="147">
                  <c:v>40</c:v>
                </c:pt>
                <c:pt idx="148">
                  <c:v>37</c:v>
                </c:pt>
                <c:pt idx="149">
                  <c:v>215</c:v>
                </c:pt>
                <c:pt idx="150">
                  <c:v>151</c:v>
                </c:pt>
                <c:pt idx="151">
                  <c:v>188</c:v>
                </c:pt>
                <c:pt idx="152">
                  <c:v>187</c:v>
                </c:pt>
                <c:pt idx="153">
                  <c:v>210</c:v>
                </c:pt>
                <c:pt idx="154">
                  <c:v>209</c:v>
                </c:pt>
                <c:pt idx="155">
                  <c:v>340</c:v>
                </c:pt>
                <c:pt idx="156">
                  <c:v>342</c:v>
                </c:pt>
                <c:pt idx="157">
                  <c:v>405</c:v>
                </c:pt>
                <c:pt idx="158">
                  <c:v>392</c:v>
                </c:pt>
                <c:pt idx="159">
                  <c:v>379</c:v>
                </c:pt>
                <c:pt idx="160">
                  <c:v>367</c:v>
                </c:pt>
                <c:pt idx="161">
                  <c:v>484</c:v>
                </c:pt>
                <c:pt idx="162">
                  <c:v>437</c:v>
                </c:pt>
                <c:pt idx="163">
                  <c:v>385</c:v>
                </c:pt>
                <c:pt idx="164">
                  <c:v>390</c:v>
                </c:pt>
                <c:pt idx="165">
                  <c:v>408</c:v>
                </c:pt>
                <c:pt idx="166">
                  <c:v>401</c:v>
                </c:pt>
                <c:pt idx="167">
                  <c:v>461</c:v>
                </c:pt>
                <c:pt idx="168">
                  <c:v>455</c:v>
                </c:pt>
                <c:pt idx="169">
                  <c:v>503</c:v>
                </c:pt>
                <c:pt idx="170">
                  <c:v>490</c:v>
                </c:pt>
                <c:pt idx="171">
                  <c:v>499</c:v>
                </c:pt>
                <c:pt idx="172">
                  <c:v>539</c:v>
                </c:pt>
                <c:pt idx="173">
                  <c:v>526</c:v>
                </c:pt>
                <c:pt idx="174">
                  <c:v>522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2B7-44E1-99B6-1CCF24157F0F}"/>
            </c:ext>
          </c:extLst>
        </c:ser>
        <c:ser>
          <c:idx val="1"/>
          <c:order val="1"/>
          <c:tx>
            <c:strRef>
              <c:f>[11]Industry!$C$1</c:f>
              <c:strCache>
                <c:ptCount val="1"/>
                <c:pt idx="0">
                  <c:v>수도권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[11]Industry!$A$2:$A$176</c:f>
              <c:numCache>
                <c:formatCode>General</c:formatCode>
                <c:ptCount val="175"/>
                <c:pt idx="0">
                  <c:v>40179</c:v>
                </c:pt>
                <c:pt idx="1">
                  <c:v>40210</c:v>
                </c:pt>
                <c:pt idx="2">
                  <c:v>40238</c:v>
                </c:pt>
                <c:pt idx="3">
                  <c:v>40269</c:v>
                </c:pt>
                <c:pt idx="4">
                  <c:v>40299</c:v>
                </c:pt>
                <c:pt idx="5">
                  <c:v>40330</c:v>
                </c:pt>
                <c:pt idx="6">
                  <c:v>40360</c:v>
                </c:pt>
                <c:pt idx="7">
                  <c:v>40391</c:v>
                </c:pt>
                <c:pt idx="8">
                  <c:v>40422</c:v>
                </c:pt>
                <c:pt idx="9">
                  <c:v>40452</c:v>
                </c:pt>
                <c:pt idx="10">
                  <c:v>40483</c:v>
                </c:pt>
                <c:pt idx="11">
                  <c:v>40513</c:v>
                </c:pt>
                <c:pt idx="12">
                  <c:v>40544</c:v>
                </c:pt>
                <c:pt idx="13">
                  <c:v>40575</c:v>
                </c:pt>
                <c:pt idx="14">
                  <c:v>40603</c:v>
                </c:pt>
                <c:pt idx="15">
                  <c:v>40634</c:v>
                </c:pt>
                <c:pt idx="16">
                  <c:v>40664</c:v>
                </c:pt>
                <c:pt idx="17">
                  <c:v>40695</c:v>
                </c:pt>
                <c:pt idx="18">
                  <c:v>40725</c:v>
                </c:pt>
                <c:pt idx="19">
                  <c:v>40756</c:v>
                </c:pt>
                <c:pt idx="20">
                  <c:v>40787</c:v>
                </c:pt>
                <c:pt idx="21">
                  <c:v>40817</c:v>
                </c:pt>
                <c:pt idx="22">
                  <c:v>40848</c:v>
                </c:pt>
                <c:pt idx="23">
                  <c:v>40878</c:v>
                </c:pt>
                <c:pt idx="24">
                  <c:v>40909</c:v>
                </c:pt>
                <c:pt idx="25">
                  <c:v>40940</c:v>
                </c:pt>
                <c:pt idx="26">
                  <c:v>40969</c:v>
                </c:pt>
                <c:pt idx="27">
                  <c:v>41000</c:v>
                </c:pt>
                <c:pt idx="28">
                  <c:v>41030</c:v>
                </c:pt>
                <c:pt idx="29">
                  <c:v>41061</c:v>
                </c:pt>
                <c:pt idx="30">
                  <c:v>41091</c:v>
                </c:pt>
                <c:pt idx="31">
                  <c:v>41122</c:v>
                </c:pt>
                <c:pt idx="32">
                  <c:v>41153</c:v>
                </c:pt>
                <c:pt idx="33">
                  <c:v>41183</c:v>
                </c:pt>
                <c:pt idx="34">
                  <c:v>41214</c:v>
                </c:pt>
                <c:pt idx="35">
                  <c:v>41244</c:v>
                </c:pt>
                <c:pt idx="36">
                  <c:v>41275</c:v>
                </c:pt>
                <c:pt idx="37">
                  <c:v>41306</c:v>
                </c:pt>
                <c:pt idx="38">
                  <c:v>41334</c:v>
                </c:pt>
                <c:pt idx="39">
                  <c:v>41365</c:v>
                </c:pt>
                <c:pt idx="40">
                  <c:v>41395</c:v>
                </c:pt>
                <c:pt idx="41">
                  <c:v>41426</c:v>
                </c:pt>
                <c:pt idx="42">
                  <c:v>41456</c:v>
                </c:pt>
                <c:pt idx="43">
                  <c:v>41487</c:v>
                </c:pt>
                <c:pt idx="44">
                  <c:v>41518</c:v>
                </c:pt>
                <c:pt idx="45">
                  <c:v>41548</c:v>
                </c:pt>
                <c:pt idx="46">
                  <c:v>41579</c:v>
                </c:pt>
                <c:pt idx="47">
                  <c:v>41609</c:v>
                </c:pt>
                <c:pt idx="48">
                  <c:v>41640</c:v>
                </c:pt>
                <c:pt idx="49">
                  <c:v>41671</c:v>
                </c:pt>
                <c:pt idx="50">
                  <c:v>41699</c:v>
                </c:pt>
                <c:pt idx="51">
                  <c:v>41730</c:v>
                </c:pt>
                <c:pt idx="52">
                  <c:v>41760</c:v>
                </c:pt>
                <c:pt idx="53">
                  <c:v>41791</c:v>
                </c:pt>
                <c:pt idx="54">
                  <c:v>41821</c:v>
                </c:pt>
                <c:pt idx="55">
                  <c:v>41852</c:v>
                </c:pt>
                <c:pt idx="56">
                  <c:v>41883</c:v>
                </c:pt>
                <c:pt idx="57">
                  <c:v>41913</c:v>
                </c:pt>
                <c:pt idx="58">
                  <c:v>41944</c:v>
                </c:pt>
                <c:pt idx="59">
                  <c:v>41974</c:v>
                </c:pt>
                <c:pt idx="60">
                  <c:v>42005</c:v>
                </c:pt>
                <c:pt idx="61">
                  <c:v>42036</c:v>
                </c:pt>
                <c:pt idx="62">
                  <c:v>42064</c:v>
                </c:pt>
                <c:pt idx="63">
                  <c:v>42095</c:v>
                </c:pt>
                <c:pt idx="64">
                  <c:v>42125</c:v>
                </c:pt>
                <c:pt idx="65">
                  <c:v>42156</c:v>
                </c:pt>
                <c:pt idx="66">
                  <c:v>42186</c:v>
                </c:pt>
                <c:pt idx="67">
                  <c:v>42217</c:v>
                </c:pt>
                <c:pt idx="68">
                  <c:v>42248</c:v>
                </c:pt>
                <c:pt idx="69">
                  <c:v>42278</c:v>
                </c:pt>
                <c:pt idx="70">
                  <c:v>42309</c:v>
                </c:pt>
                <c:pt idx="71">
                  <c:v>42339</c:v>
                </c:pt>
                <c:pt idx="72">
                  <c:v>42370</c:v>
                </c:pt>
                <c:pt idx="73">
                  <c:v>42401</c:v>
                </c:pt>
                <c:pt idx="74">
                  <c:v>42430</c:v>
                </c:pt>
                <c:pt idx="75">
                  <c:v>42461</c:v>
                </c:pt>
                <c:pt idx="76">
                  <c:v>42491</c:v>
                </c:pt>
                <c:pt idx="77">
                  <c:v>42522</c:v>
                </c:pt>
                <c:pt idx="78">
                  <c:v>42552</c:v>
                </c:pt>
                <c:pt idx="79">
                  <c:v>42583</c:v>
                </c:pt>
                <c:pt idx="80">
                  <c:v>42614</c:v>
                </c:pt>
                <c:pt idx="81">
                  <c:v>42644</c:v>
                </c:pt>
                <c:pt idx="82">
                  <c:v>42675</c:v>
                </c:pt>
                <c:pt idx="83">
                  <c:v>42705</c:v>
                </c:pt>
                <c:pt idx="84">
                  <c:v>42736</c:v>
                </c:pt>
                <c:pt idx="85">
                  <c:v>42767</c:v>
                </c:pt>
                <c:pt idx="86">
                  <c:v>42795</c:v>
                </c:pt>
                <c:pt idx="87">
                  <c:v>42826</c:v>
                </c:pt>
                <c:pt idx="88">
                  <c:v>42856</c:v>
                </c:pt>
                <c:pt idx="89">
                  <c:v>42887</c:v>
                </c:pt>
                <c:pt idx="90">
                  <c:v>42917</c:v>
                </c:pt>
                <c:pt idx="91">
                  <c:v>42948</c:v>
                </c:pt>
                <c:pt idx="92">
                  <c:v>42979</c:v>
                </c:pt>
                <c:pt idx="93">
                  <c:v>43009</c:v>
                </c:pt>
                <c:pt idx="94">
                  <c:v>43040</c:v>
                </c:pt>
                <c:pt idx="95">
                  <c:v>43070</c:v>
                </c:pt>
                <c:pt idx="96">
                  <c:v>43101</c:v>
                </c:pt>
                <c:pt idx="97">
                  <c:v>43132</c:v>
                </c:pt>
                <c:pt idx="98">
                  <c:v>43160</c:v>
                </c:pt>
                <c:pt idx="99">
                  <c:v>43191</c:v>
                </c:pt>
                <c:pt idx="100">
                  <c:v>43221</c:v>
                </c:pt>
                <c:pt idx="101">
                  <c:v>43252</c:v>
                </c:pt>
                <c:pt idx="102">
                  <c:v>43282</c:v>
                </c:pt>
                <c:pt idx="103">
                  <c:v>43313</c:v>
                </c:pt>
                <c:pt idx="104">
                  <c:v>43344</c:v>
                </c:pt>
                <c:pt idx="105">
                  <c:v>43374</c:v>
                </c:pt>
                <c:pt idx="106">
                  <c:v>43405</c:v>
                </c:pt>
                <c:pt idx="107">
                  <c:v>43435</c:v>
                </c:pt>
                <c:pt idx="108">
                  <c:v>43466</c:v>
                </c:pt>
                <c:pt idx="109">
                  <c:v>43497</c:v>
                </c:pt>
                <c:pt idx="110">
                  <c:v>43525</c:v>
                </c:pt>
                <c:pt idx="111">
                  <c:v>43556</c:v>
                </c:pt>
                <c:pt idx="112">
                  <c:v>43586</c:v>
                </c:pt>
                <c:pt idx="113">
                  <c:v>43617</c:v>
                </c:pt>
                <c:pt idx="114">
                  <c:v>43647</c:v>
                </c:pt>
                <c:pt idx="115">
                  <c:v>43678</c:v>
                </c:pt>
                <c:pt idx="116">
                  <c:v>43709</c:v>
                </c:pt>
                <c:pt idx="117">
                  <c:v>43739</c:v>
                </c:pt>
                <c:pt idx="118">
                  <c:v>43770</c:v>
                </c:pt>
                <c:pt idx="119">
                  <c:v>43800</c:v>
                </c:pt>
                <c:pt idx="120">
                  <c:v>43831</c:v>
                </c:pt>
                <c:pt idx="121">
                  <c:v>43862</c:v>
                </c:pt>
                <c:pt idx="122">
                  <c:v>43891</c:v>
                </c:pt>
                <c:pt idx="123">
                  <c:v>43922</c:v>
                </c:pt>
                <c:pt idx="124">
                  <c:v>43952</c:v>
                </c:pt>
                <c:pt idx="125">
                  <c:v>43983</c:v>
                </c:pt>
                <c:pt idx="126">
                  <c:v>44013</c:v>
                </c:pt>
                <c:pt idx="127">
                  <c:v>44044</c:v>
                </c:pt>
                <c:pt idx="128">
                  <c:v>44075</c:v>
                </c:pt>
                <c:pt idx="129">
                  <c:v>44105</c:v>
                </c:pt>
                <c:pt idx="130">
                  <c:v>44136</c:v>
                </c:pt>
                <c:pt idx="131">
                  <c:v>44166</c:v>
                </c:pt>
                <c:pt idx="132">
                  <c:v>44197</c:v>
                </c:pt>
                <c:pt idx="133">
                  <c:v>44228</c:v>
                </c:pt>
                <c:pt idx="134">
                  <c:v>44256</c:v>
                </c:pt>
                <c:pt idx="135">
                  <c:v>44287</c:v>
                </c:pt>
                <c:pt idx="136">
                  <c:v>44317</c:v>
                </c:pt>
                <c:pt idx="137">
                  <c:v>44348</c:v>
                </c:pt>
                <c:pt idx="138">
                  <c:v>44378</c:v>
                </c:pt>
                <c:pt idx="139">
                  <c:v>44409</c:v>
                </c:pt>
                <c:pt idx="140">
                  <c:v>44440</c:v>
                </c:pt>
                <c:pt idx="141">
                  <c:v>44470</c:v>
                </c:pt>
                <c:pt idx="142">
                  <c:v>44501</c:v>
                </c:pt>
                <c:pt idx="143">
                  <c:v>44531</c:v>
                </c:pt>
                <c:pt idx="144">
                  <c:v>44562</c:v>
                </c:pt>
                <c:pt idx="145">
                  <c:v>44593</c:v>
                </c:pt>
                <c:pt idx="146">
                  <c:v>44621</c:v>
                </c:pt>
                <c:pt idx="147">
                  <c:v>44652</c:v>
                </c:pt>
                <c:pt idx="148">
                  <c:v>44682</c:v>
                </c:pt>
                <c:pt idx="149">
                  <c:v>44713</c:v>
                </c:pt>
                <c:pt idx="150">
                  <c:v>44743</c:v>
                </c:pt>
                <c:pt idx="151">
                  <c:v>44774</c:v>
                </c:pt>
                <c:pt idx="152">
                  <c:v>44805</c:v>
                </c:pt>
                <c:pt idx="153">
                  <c:v>44835</c:v>
                </c:pt>
                <c:pt idx="154">
                  <c:v>44866</c:v>
                </c:pt>
                <c:pt idx="155">
                  <c:v>44896</c:v>
                </c:pt>
                <c:pt idx="156">
                  <c:v>44927</c:v>
                </c:pt>
                <c:pt idx="157">
                  <c:v>44958</c:v>
                </c:pt>
                <c:pt idx="158">
                  <c:v>44986</c:v>
                </c:pt>
                <c:pt idx="159">
                  <c:v>45017</c:v>
                </c:pt>
                <c:pt idx="160">
                  <c:v>45047</c:v>
                </c:pt>
                <c:pt idx="161">
                  <c:v>45078</c:v>
                </c:pt>
                <c:pt idx="162">
                  <c:v>45108</c:v>
                </c:pt>
                <c:pt idx="163">
                  <c:v>45139</c:v>
                </c:pt>
                <c:pt idx="164">
                  <c:v>45170</c:v>
                </c:pt>
                <c:pt idx="165">
                  <c:v>45200</c:v>
                </c:pt>
                <c:pt idx="166">
                  <c:v>45231</c:v>
                </c:pt>
                <c:pt idx="167">
                  <c:v>45261</c:v>
                </c:pt>
                <c:pt idx="168">
                  <c:v>45292</c:v>
                </c:pt>
                <c:pt idx="169">
                  <c:v>45323</c:v>
                </c:pt>
                <c:pt idx="170">
                  <c:v>45352</c:v>
                </c:pt>
                <c:pt idx="171">
                  <c:v>45383</c:v>
                </c:pt>
                <c:pt idx="172">
                  <c:v>45413</c:v>
                </c:pt>
                <c:pt idx="173">
                  <c:v>45444</c:v>
                </c:pt>
                <c:pt idx="174">
                  <c:v>45474</c:v>
                </c:pt>
              </c:numCache>
            </c:numRef>
          </c:cat>
          <c:val>
            <c:numRef>
              <c:f>[11]Industry!$C$2:$C$176</c:f>
              <c:numCache>
                <c:formatCode>General</c:formatCode>
                <c:ptCount val="175"/>
                <c:pt idx="0">
                  <c:v>3213</c:v>
                </c:pt>
                <c:pt idx="1">
                  <c:v>3485</c:v>
                </c:pt>
                <c:pt idx="2">
                  <c:v>3487</c:v>
                </c:pt>
                <c:pt idx="3">
                  <c:v>3733</c:v>
                </c:pt>
                <c:pt idx="4">
                  <c:v>3917</c:v>
                </c:pt>
                <c:pt idx="5">
                  <c:v>5373</c:v>
                </c:pt>
                <c:pt idx="6">
                  <c:v>5348</c:v>
                </c:pt>
                <c:pt idx="7">
                  <c:v>5909</c:v>
                </c:pt>
                <c:pt idx="8">
                  <c:v>7467</c:v>
                </c:pt>
                <c:pt idx="9">
                  <c:v>8051</c:v>
                </c:pt>
                <c:pt idx="10">
                  <c:v>7972</c:v>
                </c:pt>
                <c:pt idx="11">
                  <c:v>7920</c:v>
                </c:pt>
                <c:pt idx="12">
                  <c:v>8697</c:v>
                </c:pt>
                <c:pt idx="13">
                  <c:v>8311</c:v>
                </c:pt>
                <c:pt idx="14">
                  <c:v>8289</c:v>
                </c:pt>
                <c:pt idx="15">
                  <c:v>8080</c:v>
                </c:pt>
                <c:pt idx="16">
                  <c:v>8317</c:v>
                </c:pt>
                <c:pt idx="17">
                  <c:v>9512</c:v>
                </c:pt>
                <c:pt idx="18">
                  <c:v>9006</c:v>
                </c:pt>
                <c:pt idx="19">
                  <c:v>8900</c:v>
                </c:pt>
                <c:pt idx="20">
                  <c:v>8937</c:v>
                </c:pt>
                <c:pt idx="21">
                  <c:v>8743</c:v>
                </c:pt>
                <c:pt idx="22">
                  <c:v>9137</c:v>
                </c:pt>
                <c:pt idx="23">
                  <c:v>8972</c:v>
                </c:pt>
                <c:pt idx="24">
                  <c:v>9115</c:v>
                </c:pt>
                <c:pt idx="25">
                  <c:v>9590</c:v>
                </c:pt>
                <c:pt idx="26">
                  <c:v>9631</c:v>
                </c:pt>
                <c:pt idx="27">
                  <c:v>8821</c:v>
                </c:pt>
                <c:pt idx="28">
                  <c:v>8816</c:v>
                </c:pt>
                <c:pt idx="29">
                  <c:v>9072</c:v>
                </c:pt>
                <c:pt idx="30">
                  <c:v>9138</c:v>
                </c:pt>
                <c:pt idx="31">
                  <c:v>9719</c:v>
                </c:pt>
                <c:pt idx="32">
                  <c:v>10696</c:v>
                </c:pt>
                <c:pt idx="33">
                  <c:v>11740</c:v>
                </c:pt>
                <c:pt idx="34">
                  <c:v>14147</c:v>
                </c:pt>
                <c:pt idx="35">
                  <c:v>14809</c:v>
                </c:pt>
                <c:pt idx="36">
                  <c:v>14475</c:v>
                </c:pt>
                <c:pt idx="37">
                  <c:v>14526</c:v>
                </c:pt>
                <c:pt idx="38">
                  <c:v>14484</c:v>
                </c:pt>
                <c:pt idx="39">
                  <c:v>14974</c:v>
                </c:pt>
                <c:pt idx="40">
                  <c:v>14859</c:v>
                </c:pt>
                <c:pt idx="41">
                  <c:v>15101</c:v>
                </c:pt>
                <c:pt idx="42">
                  <c:v>14760</c:v>
                </c:pt>
                <c:pt idx="43">
                  <c:v>14735</c:v>
                </c:pt>
                <c:pt idx="44">
                  <c:v>13471</c:v>
                </c:pt>
                <c:pt idx="45">
                  <c:v>12796</c:v>
                </c:pt>
                <c:pt idx="46">
                  <c:v>12405</c:v>
                </c:pt>
                <c:pt idx="47">
                  <c:v>12055</c:v>
                </c:pt>
                <c:pt idx="48">
                  <c:v>11260</c:v>
                </c:pt>
                <c:pt idx="49">
                  <c:v>10797</c:v>
                </c:pt>
                <c:pt idx="50">
                  <c:v>11640</c:v>
                </c:pt>
                <c:pt idx="51">
                  <c:v>11220</c:v>
                </c:pt>
                <c:pt idx="52">
                  <c:v>11850</c:v>
                </c:pt>
                <c:pt idx="53">
                  <c:v>11358</c:v>
                </c:pt>
                <c:pt idx="54">
                  <c:v>10794</c:v>
                </c:pt>
                <c:pt idx="55">
                  <c:v>10549</c:v>
                </c:pt>
                <c:pt idx="56">
                  <c:v>10622</c:v>
                </c:pt>
                <c:pt idx="57">
                  <c:v>10414</c:v>
                </c:pt>
                <c:pt idx="58">
                  <c:v>9964</c:v>
                </c:pt>
                <c:pt idx="59">
                  <c:v>9881</c:v>
                </c:pt>
                <c:pt idx="60">
                  <c:v>9522</c:v>
                </c:pt>
                <c:pt idx="61">
                  <c:v>9114</c:v>
                </c:pt>
                <c:pt idx="62">
                  <c:v>8534</c:v>
                </c:pt>
                <c:pt idx="63">
                  <c:v>8206</c:v>
                </c:pt>
                <c:pt idx="64">
                  <c:v>8160</c:v>
                </c:pt>
                <c:pt idx="65">
                  <c:v>7958</c:v>
                </c:pt>
                <c:pt idx="66">
                  <c:v>7755</c:v>
                </c:pt>
                <c:pt idx="67">
                  <c:v>7669</c:v>
                </c:pt>
                <c:pt idx="68">
                  <c:v>7414</c:v>
                </c:pt>
                <c:pt idx="69">
                  <c:v>6843</c:v>
                </c:pt>
                <c:pt idx="70">
                  <c:v>6465</c:v>
                </c:pt>
                <c:pt idx="71">
                  <c:v>6418</c:v>
                </c:pt>
                <c:pt idx="72">
                  <c:v>6276</c:v>
                </c:pt>
                <c:pt idx="73">
                  <c:v>6428</c:v>
                </c:pt>
                <c:pt idx="74">
                  <c:v>6827</c:v>
                </c:pt>
                <c:pt idx="75">
                  <c:v>6624</c:v>
                </c:pt>
                <c:pt idx="76">
                  <c:v>6515</c:v>
                </c:pt>
                <c:pt idx="77">
                  <c:v>6391</c:v>
                </c:pt>
                <c:pt idx="78">
                  <c:v>6414</c:v>
                </c:pt>
                <c:pt idx="79">
                  <c:v>6178</c:v>
                </c:pt>
                <c:pt idx="80">
                  <c:v>5847</c:v>
                </c:pt>
                <c:pt idx="81">
                  <c:v>5676</c:v>
                </c:pt>
                <c:pt idx="82">
                  <c:v>5020</c:v>
                </c:pt>
                <c:pt idx="83">
                  <c:v>4746</c:v>
                </c:pt>
                <c:pt idx="84">
                  <c:v>4342</c:v>
                </c:pt>
                <c:pt idx="85">
                  <c:v>4057</c:v>
                </c:pt>
                <c:pt idx="86">
                  <c:v>3283</c:v>
                </c:pt>
                <c:pt idx="87">
                  <c:v>3221</c:v>
                </c:pt>
                <c:pt idx="88">
                  <c:v>3118</c:v>
                </c:pt>
                <c:pt idx="89">
                  <c:v>2803</c:v>
                </c:pt>
                <c:pt idx="90">
                  <c:v>2638</c:v>
                </c:pt>
                <c:pt idx="91">
                  <c:v>2737</c:v>
                </c:pt>
                <c:pt idx="92">
                  <c:v>2765</c:v>
                </c:pt>
                <c:pt idx="93">
                  <c:v>2675</c:v>
                </c:pt>
                <c:pt idx="94">
                  <c:v>2642</c:v>
                </c:pt>
                <c:pt idx="95">
                  <c:v>2798</c:v>
                </c:pt>
                <c:pt idx="96">
                  <c:v>2490</c:v>
                </c:pt>
                <c:pt idx="97">
                  <c:v>2498</c:v>
                </c:pt>
                <c:pt idx="98">
                  <c:v>2404</c:v>
                </c:pt>
                <c:pt idx="99">
                  <c:v>2335</c:v>
                </c:pt>
                <c:pt idx="100">
                  <c:v>2443</c:v>
                </c:pt>
                <c:pt idx="101">
                  <c:v>2614</c:v>
                </c:pt>
                <c:pt idx="102">
                  <c:v>2603</c:v>
                </c:pt>
                <c:pt idx="103">
                  <c:v>2482</c:v>
                </c:pt>
                <c:pt idx="104">
                  <c:v>2505</c:v>
                </c:pt>
                <c:pt idx="105">
                  <c:v>2545</c:v>
                </c:pt>
                <c:pt idx="106">
                  <c:v>2474</c:v>
                </c:pt>
                <c:pt idx="107">
                  <c:v>2784</c:v>
                </c:pt>
                <c:pt idx="108">
                  <c:v>2962</c:v>
                </c:pt>
                <c:pt idx="109">
                  <c:v>3134</c:v>
                </c:pt>
                <c:pt idx="110">
                  <c:v>3061</c:v>
                </c:pt>
                <c:pt idx="111">
                  <c:v>3198</c:v>
                </c:pt>
                <c:pt idx="112">
                  <c:v>2949</c:v>
                </c:pt>
                <c:pt idx="113">
                  <c:v>3364</c:v>
                </c:pt>
                <c:pt idx="114">
                  <c:v>3106</c:v>
                </c:pt>
                <c:pt idx="115">
                  <c:v>3167</c:v>
                </c:pt>
                <c:pt idx="116">
                  <c:v>3360</c:v>
                </c:pt>
                <c:pt idx="117">
                  <c:v>3094</c:v>
                </c:pt>
                <c:pt idx="118">
                  <c:v>3274</c:v>
                </c:pt>
                <c:pt idx="119">
                  <c:v>3044</c:v>
                </c:pt>
                <c:pt idx="120">
                  <c:v>2888</c:v>
                </c:pt>
                <c:pt idx="121">
                  <c:v>2988</c:v>
                </c:pt>
                <c:pt idx="122">
                  <c:v>2800</c:v>
                </c:pt>
                <c:pt idx="123">
                  <c:v>2709</c:v>
                </c:pt>
                <c:pt idx="124">
                  <c:v>2405</c:v>
                </c:pt>
                <c:pt idx="125">
                  <c:v>2023</c:v>
                </c:pt>
                <c:pt idx="126">
                  <c:v>1909</c:v>
                </c:pt>
                <c:pt idx="127">
                  <c:v>1831</c:v>
                </c:pt>
                <c:pt idx="128">
                  <c:v>1734</c:v>
                </c:pt>
                <c:pt idx="129">
                  <c:v>1492</c:v>
                </c:pt>
                <c:pt idx="130">
                  <c:v>1394</c:v>
                </c:pt>
                <c:pt idx="131">
                  <c:v>1197</c:v>
                </c:pt>
                <c:pt idx="132">
                  <c:v>1046</c:v>
                </c:pt>
                <c:pt idx="133">
                  <c:v>946</c:v>
                </c:pt>
                <c:pt idx="134">
                  <c:v>862</c:v>
                </c:pt>
                <c:pt idx="135">
                  <c:v>798</c:v>
                </c:pt>
                <c:pt idx="136">
                  <c:v>717</c:v>
                </c:pt>
                <c:pt idx="137">
                  <c:v>737</c:v>
                </c:pt>
                <c:pt idx="138">
                  <c:v>692</c:v>
                </c:pt>
                <c:pt idx="139">
                  <c:v>598</c:v>
                </c:pt>
                <c:pt idx="140">
                  <c:v>676</c:v>
                </c:pt>
                <c:pt idx="141">
                  <c:v>651</c:v>
                </c:pt>
                <c:pt idx="142">
                  <c:v>557</c:v>
                </c:pt>
                <c:pt idx="143">
                  <c:v>549</c:v>
                </c:pt>
                <c:pt idx="144">
                  <c:v>540</c:v>
                </c:pt>
                <c:pt idx="145">
                  <c:v>531</c:v>
                </c:pt>
                <c:pt idx="146">
                  <c:v>509</c:v>
                </c:pt>
                <c:pt idx="147">
                  <c:v>542</c:v>
                </c:pt>
                <c:pt idx="148">
                  <c:v>536</c:v>
                </c:pt>
                <c:pt idx="149">
                  <c:v>622</c:v>
                </c:pt>
                <c:pt idx="150">
                  <c:v>866</c:v>
                </c:pt>
                <c:pt idx="151">
                  <c:v>854</c:v>
                </c:pt>
                <c:pt idx="152">
                  <c:v>1117</c:v>
                </c:pt>
                <c:pt idx="153">
                  <c:v>831</c:v>
                </c:pt>
                <c:pt idx="154">
                  <c:v>842</c:v>
                </c:pt>
                <c:pt idx="155">
                  <c:v>952</c:v>
                </c:pt>
                <c:pt idx="156">
                  <c:v>938</c:v>
                </c:pt>
                <c:pt idx="157">
                  <c:v>1078</c:v>
                </c:pt>
                <c:pt idx="158">
                  <c:v>1220</c:v>
                </c:pt>
                <c:pt idx="159">
                  <c:v>1270</c:v>
                </c:pt>
                <c:pt idx="160">
                  <c:v>1249</c:v>
                </c:pt>
                <c:pt idx="161">
                  <c:v>1508</c:v>
                </c:pt>
                <c:pt idx="162">
                  <c:v>1384</c:v>
                </c:pt>
                <c:pt idx="163">
                  <c:v>1366</c:v>
                </c:pt>
                <c:pt idx="164">
                  <c:v>1446</c:v>
                </c:pt>
                <c:pt idx="165">
                  <c:v>1546</c:v>
                </c:pt>
                <c:pt idx="166">
                  <c:v>1688</c:v>
                </c:pt>
                <c:pt idx="167">
                  <c:v>1706</c:v>
                </c:pt>
                <c:pt idx="168">
                  <c:v>1793</c:v>
                </c:pt>
                <c:pt idx="169">
                  <c:v>1782</c:v>
                </c:pt>
                <c:pt idx="170">
                  <c:v>1771</c:v>
                </c:pt>
                <c:pt idx="171">
                  <c:v>1879</c:v>
                </c:pt>
                <c:pt idx="172">
                  <c:v>1885</c:v>
                </c:pt>
                <c:pt idx="173">
                  <c:v>2365</c:v>
                </c:pt>
                <c:pt idx="174">
                  <c:v>2378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2B7-44E1-99B6-1CCF24157F0F}"/>
            </c:ext>
          </c:extLst>
        </c:ser>
        <c:ser>
          <c:idx val="2"/>
          <c:order val="2"/>
          <c:tx>
            <c:strRef>
              <c:f>[11]Industry!$D$1</c:f>
              <c:strCache>
                <c:ptCount val="1"/>
                <c:pt idx="0">
                  <c:v>5대 광역시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[11]Industry!$A$2:$A$176</c:f>
              <c:numCache>
                <c:formatCode>General</c:formatCode>
                <c:ptCount val="175"/>
                <c:pt idx="0">
                  <c:v>40179</c:v>
                </c:pt>
                <c:pt idx="1">
                  <c:v>40210</c:v>
                </c:pt>
                <c:pt idx="2">
                  <c:v>40238</c:v>
                </c:pt>
                <c:pt idx="3">
                  <c:v>40269</c:v>
                </c:pt>
                <c:pt idx="4">
                  <c:v>40299</c:v>
                </c:pt>
                <c:pt idx="5">
                  <c:v>40330</c:v>
                </c:pt>
                <c:pt idx="6">
                  <c:v>40360</c:v>
                </c:pt>
                <c:pt idx="7">
                  <c:v>40391</c:v>
                </c:pt>
                <c:pt idx="8">
                  <c:v>40422</c:v>
                </c:pt>
                <c:pt idx="9">
                  <c:v>40452</c:v>
                </c:pt>
                <c:pt idx="10">
                  <c:v>40483</c:v>
                </c:pt>
                <c:pt idx="11">
                  <c:v>40513</c:v>
                </c:pt>
                <c:pt idx="12">
                  <c:v>40544</c:v>
                </c:pt>
                <c:pt idx="13">
                  <c:v>40575</c:v>
                </c:pt>
                <c:pt idx="14">
                  <c:v>40603</c:v>
                </c:pt>
                <c:pt idx="15">
                  <c:v>40634</c:v>
                </c:pt>
                <c:pt idx="16">
                  <c:v>40664</c:v>
                </c:pt>
                <c:pt idx="17">
                  <c:v>40695</c:v>
                </c:pt>
                <c:pt idx="18">
                  <c:v>40725</c:v>
                </c:pt>
                <c:pt idx="19">
                  <c:v>40756</c:v>
                </c:pt>
                <c:pt idx="20">
                  <c:v>40787</c:v>
                </c:pt>
                <c:pt idx="21">
                  <c:v>40817</c:v>
                </c:pt>
                <c:pt idx="22">
                  <c:v>40848</c:v>
                </c:pt>
                <c:pt idx="23">
                  <c:v>40878</c:v>
                </c:pt>
                <c:pt idx="24">
                  <c:v>40909</c:v>
                </c:pt>
                <c:pt idx="25">
                  <c:v>40940</c:v>
                </c:pt>
                <c:pt idx="26">
                  <c:v>40969</c:v>
                </c:pt>
                <c:pt idx="27">
                  <c:v>41000</c:v>
                </c:pt>
                <c:pt idx="28">
                  <c:v>41030</c:v>
                </c:pt>
                <c:pt idx="29">
                  <c:v>41061</c:v>
                </c:pt>
                <c:pt idx="30">
                  <c:v>41091</c:v>
                </c:pt>
                <c:pt idx="31">
                  <c:v>41122</c:v>
                </c:pt>
                <c:pt idx="32">
                  <c:v>41153</c:v>
                </c:pt>
                <c:pt idx="33">
                  <c:v>41183</c:v>
                </c:pt>
                <c:pt idx="34">
                  <c:v>41214</c:v>
                </c:pt>
                <c:pt idx="35">
                  <c:v>41244</c:v>
                </c:pt>
                <c:pt idx="36">
                  <c:v>41275</c:v>
                </c:pt>
                <c:pt idx="37">
                  <c:v>41306</c:v>
                </c:pt>
                <c:pt idx="38">
                  <c:v>41334</c:v>
                </c:pt>
                <c:pt idx="39">
                  <c:v>41365</c:v>
                </c:pt>
                <c:pt idx="40">
                  <c:v>41395</c:v>
                </c:pt>
                <c:pt idx="41">
                  <c:v>41426</c:v>
                </c:pt>
                <c:pt idx="42">
                  <c:v>41456</c:v>
                </c:pt>
                <c:pt idx="43">
                  <c:v>41487</c:v>
                </c:pt>
                <c:pt idx="44">
                  <c:v>41518</c:v>
                </c:pt>
                <c:pt idx="45">
                  <c:v>41548</c:v>
                </c:pt>
                <c:pt idx="46">
                  <c:v>41579</c:v>
                </c:pt>
                <c:pt idx="47">
                  <c:v>41609</c:v>
                </c:pt>
                <c:pt idx="48">
                  <c:v>41640</c:v>
                </c:pt>
                <c:pt idx="49">
                  <c:v>41671</c:v>
                </c:pt>
                <c:pt idx="50">
                  <c:v>41699</c:v>
                </c:pt>
                <c:pt idx="51">
                  <c:v>41730</c:v>
                </c:pt>
                <c:pt idx="52">
                  <c:v>41760</c:v>
                </c:pt>
                <c:pt idx="53">
                  <c:v>41791</c:v>
                </c:pt>
                <c:pt idx="54">
                  <c:v>41821</c:v>
                </c:pt>
                <c:pt idx="55">
                  <c:v>41852</c:v>
                </c:pt>
                <c:pt idx="56">
                  <c:v>41883</c:v>
                </c:pt>
                <c:pt idx="57">
                  <c:v>41913</c:v>
                </c:pt>
                <c:pt idx="58">
                  <c:v>41944</c:v>
                </c:pt>
                <c:pt idx="59">
                  <c:v>41974</c:v>
                </c:pt>
                <c:pt idx="60">
                  <c:v>42005</c:v>
                </c:pt>
                <c:pt idx="61">
                  <c:v>42036</c:v>
                </c:pt>
                <c:pt idx="62">
                  <c:v>42064</c:v>
                </c:pt>
                <c:pt idx="63">
                  <c:v>42095</c:v>
                </c:pt>
                <c:pt idx="64">
                  <c:v>42125</c:v>
                </c:pt>
                <c:pt idx="65">
                  <c:v>42156</c:v>
                </c:pt>
                <c:pt idx="66">
                  <c:v>42186</c:v>
                </c:pt>
                <c:pt idx="67">
                  <c:v>42217</c:v>
                </c:pt>
                <c:pt idx="68">
                  <c:v>42248</c:v>
                </c:pt>
                <c:pt idx="69">
                  <c:v>42278</c:v>
                </c:pt>
                <c:pt idx="70">
                  <c:v>42309</c:v>
                </c:pt>
                <c:pt idx="71">
                  <c:v>42339</c:v>
                </c:pt>
                <c:pt idx="72">
                  <c:v>42370</c:v>
                </c:pt>
                <c:pt idx="73">
                  <c:v>42401</c:v>
                </c:pt>
                <c:pt idx="74">
                  <c:v>42430</c:v>
                </c:pt>
                <c:pt idx="75">
                  <c:v>42461</c:v>
                </c:pt>
                <c:pt idx="76">
                  <c:v>42491</c:v>
                </c:pt>
                <c:pt idx="77">
                  <c:v>42522</c:v>
                </c:pt>
                <c:pt idx="78">
                  <c:v>42552</c:v>
                </c:pt>
                <c:pt idx="79">
                  <c:v>42583</c:v>
                </c:pt>
                <c:pt idx="80">
                  <c:v>42614</c:v>
                </c:pt>
                <c:pt idx="81">
                  <c:v>42644</c:v>
                </c:pt>
                <c:pt idx="82">
                  <c:v>42675</c:v>
                </c:pt>
                <c:pt idx="83">
                  <c:v>42705</c:v>
                </c:pt>
                <c:pt idx="84">
                  <c:v>42736</c:v>
                </c:pt>
                <c:pt idx="85">
                  <c:v>42767</c:v>
                </c:pt>
                <c:pt idx="86">
                  <c:v>42795</c:v>
                </c:pt>
                <c:pt idx="87">
                  <c:v>42826</c:v>
                </c:pt>
                <c:pt idx="88">
                  <c:v>42856</c:v>
                </c:pt>
                <c:pt idx="89">
                  <c:v>42887</c:v>
                </c:pt>
                <c:pt idx="90">
                  <c:v>42917</c:v>
                </c:pt>
                <c:pt idx="91">
                  <c:v>42948</c:v>
                </c:pt>
                <c:pt idx="92">
                  <c:v>42979</c:v>
                </c:pt>
                <c:pt idx="93">
                  <c:v>43009</c:v>
                </c:pt>
                <c:pt idx="94">
                  <c:v>43040</c:v>
                </c:pt>
                <c:pt idx="95">
                  <c:v>43070</c:v>
                </c:pt>
                <c:pt idx="96">
                  <c:v>43101</c:v>
                </c:pt>
                <c:pt idx="97">
                  <c:v>43132</c:v>
                </c:pt>
                <c:pt idx="98">
                  <c:v>43160</c:v>
                </c:pt>
                <c:pt idx="99">
                  <c:v>43191</c:v>
                </c:pt>
                <c:pt idx="100">
                  <c:v>43221</c:v>
                </c:pt>
                <c:pt idx="101">
                  <c:v>43252</c:v>
                </c:pt>
                <c:pt idx="102">
                  <c:v>43282</c:v>
                </c:pt>
                <c:pt idx="103">
                  <c:v>43313</c:v>
                </c:pt>
                <c:pt idx="104">
                  <c:v>43344</c:v>
                </c:pt>
                <c:pt idx="105">
                  <c:v>43374</c:v>
                </c:pt>
                <c:pt idx="106">
                  <c:v>43405</c:v>
                </c:pt>
                <c:pt idx="107">
                  <c:v>43435</c:v>
                </c:pt>
                <c:pt idx="108">
                  <c:v>43466</c:v>
                </c:pt>
                <c:pt idx="109">
                  <c:v>43497</c:v>
                </c:pt>
                <c:pt idx="110">
                  <c:v>43525</c:v>
                </c:pt>
                <c:pt idx="111">
                  <c:v>43556</c:v>
                </c:pt>
                <c:pt idx="112">
                  <c:v>43586</c:v>
                </c:pt>
                <c:pt idx="113">
                  <c:v>43617</c:v>
                </c:pt>
                <c:pt idx="114">
                  <c:v>43647</c:v>
                </c:pt>
                <c:pt idx="115">
                  <c:v>43678</c:v>
                </c:pt>
                <c:pt idx="116">
                  <c:v>43709</c:v>
                </c:pt>
                <c:pt idx="117">
                  <c:v>43739</c:v>
                </c:pt>
                <c:pt idx="118">
                  <c:v>43770</c:v>
                </c:pt>
                <c:pt idx="119">
                  <c:v>43800</c:v>
                </c:pt>
                <c:pt idx="120">
                  <c:v>43831</c:v>
                </c:pt>
                <c:pt idx="121">
                  <c:v>43862</c:v>
                </c:pt>
                <c:pt idx="122">
                  <c:v>43891</c:v>
                </c:pt>
                <c:pt idx="123">
                  <c:v>43922</c:v>
                </c:pt>
                <c:pt idx="124">
                  <c:v>43952</c:v>
                </c:pt>
                <c:pt idx="125">
                  <c:v>43983</c:v>
                </c:pt>
                <c:pt idx="126">
                  <c:v>44013</c:v>
                </c:pt>
                <c:pt idx="127">
                  <c:v>44044</c:v>
                </c:pt>
                <c:pt idx="128">
                  <c:v>44075</c:v>
                </c:pt>
                <c:pt idx="129">
                  <c:v>44105</c:v>
                </c:pt>
                <c:pt idx="130">
                  <c:v>44136</c:v>
                </c:pt>
                <c:pt idx="131">
                  <c:v>44166</c:v>
                </c:pt>
                <c:pt idx="132">
                  <c:v>44197</c:v>
                </c:pt>
                <c:pt idx="133">
                  <c:v>44228</c:v>
                </c:pt>
                <c:pt idx="134">
                  <c:v>44256</c:v>
                </c:pt>
                <c:pt idx="135">
                  <c:v>44287</c:v>
                </c:pt>
                <c:pt idx="136">
                  <c:v>44317</c:v>
                </c:pt>
                <c:pt idx="137">
                  <c:v>44348</c:v>
                </c:pt>
                <c:pt idx="138">
                  <c:v>44378</c:v>
                </c:pt>
                <c:pt idx="139">
                  <c:v>44409</c:v>
                </c:pt>
                <c:pt idx="140">
                  <c:v>44440</c:v>
                </c:pt>
                <c:pt idx="141">
                  <c:v>44470</c:v>
                </c:pt>
                <c:pt idx="142">
                  <c:v>44501</c:v>
                </c:pt>
                <c:pt idx="143">
                  <c:v>44531</c:v>
                </c:pt>
                <c:pt idx="144">
                  <c:v>44562</c:v>
                </c:pt>
                <c:pt idx="145">
                  <c:v>44593</c:v>
                </c:pt>
                <c:pt idx="146">
                  <c:v>44621</c:v>
                </c:pt>
                <c:pt idx="147">
                  <c:v>44652</c:v>
                </c:pt>
                <c:pt idx="148">
                  <c:v>44682</c:v>
                </c:pt>
                <c:pt idx="149">
                  <c:v>44713</c:v>
                </c:pt>
                <c:pt idx="150">
                  <c:v>44743</c:v>
                </c:pt>
                <c:pt idx="151">
                  <c:v>44774</c:v>
                </c:pt>
                <c:pt idx="152">
                  <c:v>44805</c:v>
                </c:pt>
                <c:pt idx="153">
                  <c:v>44835</c:v>
                </c:pt>
                <c:pt idx="154">
                  <c:v>44866</c:v>
                </c:pt>
                <c:pt idx="155">
                  <c:v>44896</c:v>
                </c:pt>
                <c:pt idx="156">
                  <c:v>44927</c:v>
                </c:pt>
                <c:pt idx="157">
                  <c:v>44958</c:v>
                </c:pt>
                <c:pt idx="158">
                  <c:v>44986</c:v>
                </c:pt>
                <c:pt idx="159">
                  <c:v>45017</c:v>
                </c:pt>
                <c:pt idx="160">
                  <c:v>45047</c:v>
                </c:pt>
                <c:pt idx="161">
                  <c:v>45078</c:v>
                </c:pt>
                <c:pt idx="162">
                  <c:v>45108</c:v>
                </c:pt>
                <c:pt idx="163">
                  <c:v>45139</c:v>
                </c:pt>
                <c:pt idx="164">
                  <c:v>45170</c:v>
                </c:pt>
                <c:pt idx="165">
                  <c:v>45200</c:v>
                </c:pt>
                <c:pt idx="166">
                  <c:v>45231</c:v>
                </c:pt>
                <c:pt idx="167">
                  <c:v>45261</c:v>
                </c:pt>
                <c:pt idx="168">
                  <c:v>45292</c:v>
                </c:pt>
                <c:pt idx="169">
                  <c:v>45323</c:v>
                </c:pt>
                <c:pt idx="170">
                  <c:v>45352</c:v>
                </c:pt>
                <c:pt idx="171">
                  <c:v>45383</c:v>
                </c:pt>
                <c:pt idx="172">
                  <c:v>45413</c:v>
                </c:pt>
                <c:pt idx="173">
                  <c:v>45444</c:v>
                </c:pt>
                <c:pt idx="174">
                  <c:v>45474</c:v>
                </c:pt>
              </c:numCache>
            </c:numRef>
          </c:cat>
          <c:val>
            <c:numRef>
              <c:f>[11]Industry!$D$2:$D$176</c:f>
              <c:numCache>
                <c:formatCode>General</c:formatCode>
                <c:ptCount val="175"/>
                <c:pt idx="0">
                  <c:v>17986</c:v>
                </c:pt>
                <c:pt idx="1">
                  <c:v>18273</c:v>
                </c:pt>
                <c:pt idx="2">
                  <c:v>19433</c:v>
                </c:pt>
                <c:pt idx="3">
                  <c:v>19358</c:v>
                </c:pt>
                <c:pt idx="4">
                  <c:v>18945</c:v>
                </c:pt>
                <c:pt idx="5">
                  <c:v>19296</c:v>
                </c:pt>
                <c:pt idx="6">
                  <c:v>19733</c:v>
                </c:pt>
                <c:pt idx="7">
                  <c:v>19956</c:v>
                </c:pt>
                <c:pt idx="8">
                  <c:v>18234</c:v>
                </c:pt>
                <c:pt idx="9">
                  <c:v>17377</c:v>
                </c:pt>
                <c:pt idx="10">
                  <c:v>16497</c:v>
                </c:pt>
                <c:pt idx="11">
                  <c:v>15101</c:v>
                </c:pt>
                <c:pt idx="12">
                  <c:v>14306</c:v>
                </c:pt>
                <c:pt idx="13">
                  <c:v>14424</c:v>
                </c:pt>
                <c:pt idx="14">
                  <c:v>13593</c:v>
                </c:pt>
                <c:pt idx="15">
                  <c:v>13035</c:v>
                </c:pt>
                <c:pt idx="16">
                  <c:v>13127</c:v>
                </c:pt>
                <c:pt idx="17">
                  <c:v>13591</c:v>
                </c:pt>
                <c:pt idx="18">
                  <c:v>12775</c:v>
                </c:pt>
                <c:pt idx="19">
                  <c:v>12522</c:v>
                </c:pt>
                <c:pt idx="20">
                  <c:v>11951</c:v>
                </c:pt>
                <c:pt idx="21">
                  <c:v>11242</c:v>
                </c:pt>
                <c:pt idx="22">
                  <c:v>10763</c:v>
                </c:pt>
                <c:pt idx="23">
                  <c:v>10275</c:v>
                </c:pt>
                <c:pt idx="24">
                  <c:v>10207</c:v>
                </c:pt>
                <c:pt idx="25">
                  <c:v>9885</c:v>
                </c:pt>
                <c:pt idx="26">
                  <c:v>8944</c:v>
                </c:pt>
                <c:pt idx="27">
                  <c:v>8404</c:v>
                </c:pt>
                <c:pt idx="28">
                  <c:v>7967</c:v>
                </c:pt>
                <c:pt idx="29">
                  <c:v>7646</c:v>
                </c:pt>
                <c:pt idx="30">
                  <c:v>7747</c:v>
                </c:pt>
                <c:pt idx="31">
                  <c:v>7363</c:v>
                </c:pt>
                <c:pt idx="32">
                  <c:v>7196</c:v>
                </c:pt>
                <c:pt idx="33">
                  <c:v>6550</c:v>
                </c:pt>
                <c:pt idx="34">
                  <c:v>5934</c:v>
                </c:pt>
                <c:pt idx="35">
                  <c:v>5519</c:v>
                </c:pt>
                <c:pt idx="36">
                  <c:v>5307</c:v>
                </c:pt>
                <c:pt idx="37">
                  <c:v>5182</c:v>
                </c:pt>
                <c:pt idx="38">
                  <c:v>5025</c:v>
                </c:pt>
                <c:pt idx="39">
                  <c:v>4998</c:v>
                </c:pt>
                <c:pt idx="40">
                  <c:v>4632</c:v>
                </c:pt>
                <c:pt idx="41">
                  <c:v>4250</c:v>
                </c:pt>
                <c:pt idx="42">
                  <c:v>4083</c:v>
                </c:pt>
                <c:pt idx="43">
                  <c:v>4065</c:v>
                </c:pt>
                <c:pt idx="44">
                  <c:v>4039</c:v>
                </c:pt>
                <c:pt idx="45">
                  <c:v>3748</c:v>
                </c:pt>
                <c:pt idx="46">
                  <c:v>3411</c:v>
                </c:pt>
                <c:pt idx="47">
                  <c:v>2899</c:v>
                </c:pt>
                <c:pt idx="48">
                  <c:v>2782</c:v>
                </c:pt>
                <c:pt idx="49">
                  <c:v>2948</c:v>
                </c:pt>
                <c:pt idx="50">
                  <c:v>2670</c:v>
                </c:pt>
                <c:pt idx="51">
                  <c:v>2355</c:v>
                </c:pt>
                <c:pt idx="52">
                  <c:v>2509</c:v>
                </c:pt>
                <c:pt idx="53">
                  <c:v>2397</c:v>
                </c:pt>
                <c:pt idx="54">
                  <c:v>2319</c:v>
                </c:pt>
                <c:pt idx="55">
                  <c:v>1918</c:v>
                </c:pt>
                <c:pt idx="56">
                  <c:v>1541</c:v>
                </c:pt>
                <c:pt idx="57">
                  <c:v>1417</c:v>
                </c:pt>
                <c:pt idx="58">
                  <c:v>1296</c:v>
                </c:pt>
                <c:pt idx="59">
                  <c:v>1377</c:v>
                </c:pt>
                <c:pt idx="60">
                  <c:v>1239</c:v>
                </c:pt>
                <c:pt idx="61">
                  <c:v>1151</c:v>
                </c:pt>
                <c:pt idx="62">
                  <c:v>1262</c:v>
                </c:pt>
                <c:pt idx="63">
                  <c:v>909</c:v>
                </c:pt>
                <c:pt idx="64">
                  <c:v>802</c:v>
                </c:pt>
                <c:pt idx="65">
                  <c:v>1032</c:v>
                </c:pt>
                <c:pt idx="66">
                  <c:v>971</c:v>
                </c:pt>
                <c:pt idx="67">
                  <c:v>922</c:v>
                </c:pt>
                <c:pt idx="68">
                  <c:v>861</c:v>
                </c:pt>
                <c:pt idx="69">
                  <c:v>823</c:v>
                </c:pt>
                <c:pt idx="70">
                  <c:v>1024</c:v>
                </c:pt>
                <c:pt idx="71">
                  <c:v>937</c:v>
                </c:pt>
                <c:pt idx="72">
                  <c:v>924</c:v>
                </c:pt>
                <c:pt idx="73">
                  <c:v>824</c:v>
                </c:pt>
                <c:pt idx="74">
                  <c:v>634</c:v>
                </c:pt>
                <c:pt idx="75">
                  <c:v>612</c:v>
                </c:pt>
                <c:pt idx="76">
                  <c:v>669</c:v>
                </c:pt>
                <c:pt idx="77">
                  <c:v>644</c:v>
                </c:pt>
                <c:pt idx="78">
                  <c:v>685</c:v>
                </c:pt>
                <c:pt idx="79">
                  <c:v>650</c:v>
                </c:pt>
                <c:pt idx="80">
                  <c:v>655</c:v>
                </c:pt>
                <c:pt idx="81">
                  <c:v>640</c:v>
                </c:pt>
                <c:pt idx="82">
                  <c:v>650</c:v>
                </c:pt>
                <c:pt idx="83">
                  <c:v>716</c:v>
                </c:pt>
                <c:pt idx="84">
                  <c:v>745</c:v>
                </c:pt>
                <c:pt idx="85">
                  <c:v>669</c:v>
                </c:pt>
                <c:pt idx="86">
                  <c:v>665</c:v>
                </c:pt>
                <c:pt idx="87">
                  <c:v>799</c:v>
                </c:pt>
                <c:pt idx="88">
                  <c:v>965</c:v>
                </c:pt>
                <c:pt idx="89">
                  <c:v>950</c:v>
                </c:pt>
                <c:pt idx="90">
                  <c:v>893</c:v>
                </c:pt>
                <c:pt idx="91">
                  <c:v>857</c:v>
                </c:pt>
                <c:pt idx="92">
                  <c:v>694</c:v>
                </c:pt>
                <c:pt idx="93">
                  <c:v>646</c:v>
                </c:pt>
                <c:pt idx="94">
                  <c:v>757</c:v>
                </c:pt>
                <c:pt idx="95">
                  <c:v>772</c:v>
                </c:pt>
                <c:pt idx="96">
                  <c:v>772</c:v>
                </c:pt>
                <c:pt idx="97">
                  <c:v>752</c:v>
                </c:pt>
                <c:pt idx="98">
                  <c:v>796</c:v>
                </c:pt>
                <c:pt idx="99">
                  <c:v>759</c:v>
                </c:pt>
                <c:pt idx="100">
                  <c:v>758</c:v>
                </c:pt>
                <c:pt idx="101">
                  <c:v>658</c:v>
                </c:pt>
                <c:pt idx="102">
                  <c:v>1039</c:v>
                </c:pt>
                <c:pt idx="103">
                  <c:v>1012</c:v>
                </c:pt>
                <c:pt idx="104">
                  <c:v>989</c:v>
                </c:pt>
                <c:pt idx="105">
                  <c:v>986</c:v>
                </c:pt>
                <c:pt idx="106">
                  <c:v>932</c:v>
                </c:pt>
                <c:pt idx="107">
                  <c:v>1075</c:v>
                </c:pt>
                <c:pt idx="108">
                  <c:v>1164</c:v>
                </c:pt>
                <c:pt idx="109">
                  <c:v>1127</c:v>
                </c:pt>
                <c:pt idx="110">
                  <c:v>1073</c:v>
                </c:pt>
                <c:pt idx="111">
                  <c:v>1115</c:v>
                </c:pt>
                <c:pt idx="112">
                  <c:v>1087</c:v>
                </c:pt>
                <c:pt idx="113">
                  <c:v>1329</c:v>
                </c:pt>
                <c:pt idx="114">
                  <c:v>1409</c:v>
                </c:pt>
                <c:pt idx="115">
                  <c:v>1420</c:v>
                </c:pt>
                <c:pt idx="116">
                  <c:v>1429</c:v>
                </c:pt>
                <c:pt idx="117">
                  <c:v>1853</c:v>
                </c:pt>
                <c:pt idx="118">
                  <c:v>1934</c:v>
                </c:pt>
                <c:pt idx="119">
                  <c:v>1949</c:v>
                </c:pt>
                <c:pt idx="120">
                  <c:v>2241</c:v>
                </c:pt>
                <c:pt idx="121">
                  <c:v>2275</c:v>
                </c:pt>
                <c:pt idx="122">
                  <c:v>2098</c:v>
                </c:pt>
                <c:pt idx="123">
                  <c:v>2171</c:v>
                </c:pt>
                <c:pt idx="124">
                  <c:v>2251</c:v>
                </c:pt>
                <c:pt idx="125">
                  <c:v>2199</c:v>
                </c:pt>
                <c:pt idx="126">
                  <c:v>2177</c:v>
                </c:pt>
                <c:pt idx="127">
                  <c:v>2028</c:v>
                </c:pt>
                <c:pt idx="128">
                  <c:v>2031</c:v>
                </c:pt>
                <c:pt idx="129">
                  <c:v>2004</c:v>
                </c:pt>
                <c:pt idx="130">
                  <c:v>1813</c:v>
                </c:pt>
                <c:pt idx="131">
                  <c:v>1605</c:v>
                </c:pt>
                <c:pt idx="132">
                  <c:v>1568</c:v>
                </c:pt>
                <c:pt idx="133">
                  <c:v>1530</c:v>
                </c:pt>
                <c:pt idx="134">
                  <c:v>1602</c:v>
                </c:pt>
                <c:pt idx="135">
                  <c:v>1616</c:v>
                </c:pt>
                <c:pt idx="136">
                  <c:v>1648</c:v>
                </c:pt>
                <c:pt idx="137">
                  <c:v>1627</c:v>
                </c:pt>
                <c:pt idx="138">
                  <c:v>1553</c:v>
                </c:pt>
                <c:pt idx="139">
                  <c:v>1515</c:v>
                </c:pt>
                <c:pt idx="140">
                  <c:v>1440</c:v>
                </c:pt>
                <c:pt idx="141">
                  <c:v>1470</c:v>
                </c:pt>
                <c:pt idx="142">
                  <c:v>1432</c:v>
                </c:pt>
                <c:pt idx="143">
                  <c:v>1388</c:v>
                </c:pt>
                <c:pt idx="144">
                  <c:v>1334</c:v>
                </c:pt>
                <c:pt idx="145">
                  <c:v>1385</c:v>
                </c:pt>
                <c:pt idx="146">
                  <c:v>1519</c:v>
                </c:pt>
                <c:pt idx="147">
                  <c:v>1510</c:v>
                </c:pt>
                <c:pt idx="148">
                  <c:v>1558</c:v>
                </c:pt>
                <c:pt idx="149">
                  <c:v>1620</c:v>
                </c:pt>
                <c:pt idx="150">
                  <c:v>1598</c:v>
                </c:pt>
                <c:pt idx="151">
                  <c:v>1629</c:v>
                </c:pt>
                <c:pt idx="152">
                  <c:v>1620</c:v>
                </c:pt>
                <c:pt idx="153">
                  <c:v>1613</c:v>
                </c:pt>
                <c:pt idx="154">
                  <c:v>1703</c:v>
                </c:pt>
                <c:pt idx="155">
                  <c:v>1741</c:v>
                </c:pt>
                <c:pt idx="156">
                  <c:v>1819</c:v>
                </c:pt>
                <c:pt idx="157">
                  <c:v>2530</c:v>
                </c:pt>
                <c:pt idx="158">
                  <c:v>2538</c:v>
                </c:pt>
                <c:pt idx="159">
                  <c:v>2603</c:v>
                </c:pt>
                <c:pt idx="160">
                  <c:v>2501</c:v>
                </c:pt>
                <c:pt idx="161">
                  <c:v>2489</c:v>
                </c:pt>
                <c:pt idx="162">
                  <c:v>2379</c:v>
                </c:pt>
                <c:pt idx="163">
                  <c:v>2409</c:v>
                </c:pt>
                <c:pt idx="164">
                  <c:v>2346</c:v>
                </c:pt>
                <c:pt idx="165">
                  <c:v>2602</c:v>
                </c:pt>
                <c:pt idx="166">
                  <c:v>2725</c:v>
                </c:pt>
                <c:pt idx="167">
                  <c:v>2770</c:v>
                </c:pt>
                <c:pt idx="168">
                  <c:v>3084</c:v>
                </c:pt>
                <c:pt idx="169">
                  <c:v>3150</c:v>
                </c:pt>
                <c:pt idx="170">
                  <c:v>3290</c:v>
                </c:pt>
                <c:pt idx="171">
                  <c:v>3535</c:v>
                </c:pt>
                <c:pt idx="172">
                  <c:v>3651</c:v>
                </c:pt>
                <c:pt idx="173">
                  <c:v>4388</c:v>
                </c:pt>
                <c:pt idx="174">
                  <c:v>4458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2B7-44E1-99B6-1CCF24157F0F}"/>
            </c:ext>
          </c:extLst>
        </c:ser>
        <c:ser>
          <c:idx val="3"/>
          <c:order val="3"/>
          <c:tx>
            <c:strRef>
              <c:f>[11]Industry!$E$1</c:f>
              <c:strCache>
                <c:ptCount val="1"/>
                <c:pt idx="0">
                  <c:v>지방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[11]Industry!$A$2:$A$176</c:f>
              <c:numCache>
                <c:formatCode>General</c:formatCode>
                <c:ptCount val="175"/>
                <c:pt idx="0">
                  <c:v>40179</c:v>
                </c:pt>
                <c:pt idx="1">
                  <c:v>40210</c:v>
                </c:pt>
                <c:pt idx="2">
                  <c:v>40238</c:v>
                </c:pt>
                <c:pt idx="3">
                  <c:v>40269</c:v>
                </c:pt>
                <c:pt idx="4">
                  <c:v>40299</c:v>
                </c:pt>
                <c:pt idx="5">
                  <c:v>40330</c:v>
                </c:pt>
                <c:pt idx="6">
                  <c:v>40360</c:v>
                </c:pt>
                <c:pt idx="7">
                  <c:v>40391</c:v>
                </c:pt>
                <c:pt idx="8">
                  <c:v>40422</c:v>
                </c:pt>
                <c:pt idx="9">
                  <c:v>40452</c:v>
                </c:pt>
                <c:pt idx="10">
                  <c:v>40483</c:v>
                </c:pt>
                <c:pt idx="11">
                  <c:v>40513</c:v>
                </c:pt>
                <c:pt idx="12">
                  <c:v>40544</c:v>
                </c:pt>
                <c:pt idx="13">
                  <c:v>40575</c:v>
                </c:pt>
                <c:pt idx="14">
                  <c:v>40603</c:v>
                </c:pt>
                <c:pt idx="15">
                  <c:v>40634</c:v>
                </c:pt>
                <c:pt idx="16">
                  <c:v>40664</c:v>
                </c:pt>
                <c:pt idx="17">
                  <c:v>40695</c:v>
                </c:pt>
                <c:pt idx="18">
                  <c:v>40725</c:v>
                </c:pt>
                <c:pt idx="19">
                  <c:v>40756</c:v>
                </c:pt>
                <c:pt idx="20">
                  <c:v>40787</c:v>
                </c:pt>
                <c:pt idx="21">
                  <c:v>40817</c:v>
                </c:pt>
                <c:pt idx="22">
                  <c:v>40848</c:v>
                </c:pt>
                <c:pt idx="23">
                  <c:v>40878</c:v>
                </c:pt>
                <c:pt idx="24">
                  <c:v>40909</c:v>
                </c:pt>
                <c:pt idx="25">
                  <c:v>40940</c:v>
                </c:pt>
                <c:pt idx="26">
                  <c:v>40969</c:v>
                </c:pt>
                <c:pt idx="27">
                  <c:v>41000</c:v>
                </c:pt>
                <c:pt idx="28">
                  <c:v>41030</c:v>
                </c:pt>
                <c:pt idx="29">
                  <c:v>41061</c:v>
                </c:pt>
                <c:pt idx="30">
                  <c:v>41091</c:v>
                </c:pt>
                <c:pt idx="31">
                  <c:v>41122</c:v>
                </c:pt>
                <c:pt idx="32">
                  <c:v>41153</c:v>
                </c:pt>
                <c:pt idx="33">
                  <c:v>41183</c:v>
                </c:pt>
                <c:pt idx="34">
                  <c:v>41214</c:v>
                </c:pt>
                <c:pt idx="35">
                  <c:v>41244</c:v>
                </c:pt>
                <c:pt idx="36">
                  <c:v>41275</c:v>
                </c:pt>
                <c:pt idx="37">
                  <c:v>41306</c:v>
                </c:pt>
                <c:pt idx="38">
                  <c:v>41334</c:v>
                </c:pt>
                <c:pt idx="39">
                  <c:v>41365</c:v>
                </c:pt>
                <c:pt idx="40">
                  <c:v>41395</c:v>
                </c:pt>
                <c:pt idx="41">
                  <c:v>41426</c:v>
                </c:pt>
                <c:pt idx="42">
                  <c:v>41456</c:v>
                </c:pt>
                <c:pt idx="43">
                  <c:v>41487</c:v>
                </c:pt>
                <c:pt idx="44">
                  <c:v>41518</c:v>
                </c:pt>
                <c:pt idx="45">
                  <c:v>41548</c:v>
                </c:pt>
                <c:pt idx="46">
                  <c:v>41579</c:v>
                </c:pt>
                <c:pt idx="47">
                  <c:v>41609</c:v>
                </c:pt>
                <c:pt idx="48">
                  <c:v>41640</c:v>
                </c:pt>
                <c:pt idx="49">
                  <c:v>41671</c:v>
                </c:pt>
                <c:pt idx="50">
                  <c:v>41699</c:v>
                </c:pt>
                <c:pt idx="51">
                  <c:v>41730</c:v>
                </c:pt>
                <c:pt idx="52">
                  <c:v>41760</c:v>
                </c:pt>
                <c:pt idx="53">
                  <c:v>41791</c:v>
                </c:pt>
                <c:pt idx="54">
                  <c:v>41821</c:v>
                </c:pt>
                <c:pt idx="55">
                  <c:v>41852</c:v>
                </c:pt>
                <c:pt idx="56">
                  <c:v>41883</c:v>
                </c:pt>
                <c:pt idx="57">
                  <c:v>41913</c:v>
                </c:pt>
                <c:pt idx="58">
                  <c:v>41944</c:v>
                </c:pt>
                <c:pt idx="59">
                  <c:v>41974</c:v>
                </c:pt>
                <c:pt idx="60">
                  <c:v>42005</c:v>
                </c:pt>
                <c:pt idx="61">
                  <c:v>42036</c:v>
                </c:pt>
                <c:pt idx="62">
                  <c:v>42064</c:v>
                </c:pt>
                <c:pt idx="63">
                  <c:v>42095</c:v>
                </c:pt>
                <c:pt idx="64">
                  <c:v>42125</c:v>
                </c:pt>
                <c:pt idx="65">
                  <c:v>42156</c:v>
                </c:pt>
                <c:pt idx="66">
                  <c:v>42186</c:v>
                </c:pt>
                <c:pt idx="67">
                  <c:v>42217</c:v>
                </c:pt>
                <c:pt idx="68">
                  <c:v>42248</c:v>
                </c:pt>
                <c:pt idx="69">
                  <c:v>42278</c:v>
                </c:pt>
                <c:pt idx="70">
                  <c:v>42309</c:v>
                </c:pt>
                <c:pt idx="71">
                  <c:v>42339</c:v>
                </c:pt>
                <c:pt idx="72">
                  <c:v>42370</c:v>
                </c:pt>
                <c:pt idx="73">
                  <c:v>42401</c:v>
                </c:pt>
                <c:pt idx="74">
                  <c:v>42430</c:v>
                </c:pt>
                <c:pt idx="75">
                  <c:v>42461</c:v>
                </c:pt>
                <c:pt idx="76">
                  <c:v>42491</c:v>
                </c:pt>
                <c:pt idx="77">
                  <c:v>42522</c:v>
                </c:pt>
                <c:pt idx="78">
                  <c:v>42552</c:v>
                </c:pt>
                <c:pt idx="79">
                  <c:v>42583</c:v>
                </c:pt>
                <c:pt idx="80">
                  <c:v>42614</c:v>
                </c:pt>
                <c:pt idx="81">
                  <c:v>42644</c:v>
                </c:pt>
                <c:pt idx="82">
                  <c:v>42675</c:v>
                </c:pt>
                <c:pt idx="83">
                  <c:v>42705</c:v>
                </c:pt>
                <c:pt idx="84">
                  <c:v>42736</c:v>
                </c:pt>
                <c:pt idx="85">
                  <c:v>42767</c:v>
                </c:pt>
                <c:pt idx="86">
                  <c:v>42795</c:v>
                </c:pt>
                <c:pt idx="87">
                  <c:v>42826</c:v>
                </c:pt>
                <c:pt idx="88">
                  <c:v>42856</c:v>
                </c:pt>
                <c:pt idx="89">
                  <c:v>42887</c:v>
                </c:pt>
                <c:pt idx="90">
                  <c:v>42917</c:v>
                </c:pt>
                <c:pt idx="91">
                  <c:v>42948</c:v>
                </c:pt>
                <c:pt idx="92">
                  <c:v>42979</c:v>
                </c:pt>
                <c:pt idx="93">
                  <c:v>43009</c:v>
                </c:pt>
                <c:pt idx="94">
                  <c:v>43040</c:v>
                </c:pt>
                <c:pt idx="95">
                  <c:v>43070</c:v>
                </c:pt>
                <c:pt idx="96">
                  <c:v>43101</c:v>
                </c:pt>
                <c:pt idx="97">
                  <c:v>43132</c:v>
                </c:pt>
                <c:pt idx="98">
                  <c:v>43160</c:v>
                </c:pt>
                <c:pt idx="99">
                  <c:v>43191</c:v>
                </c:pt>
                <c:pt idx="100">
                  <c:v>43221</c:v>
                </c:pt>
                <c:pt idx="101">
                  <c:v>43252</c:v>
                </c:pt>
                <c:pt idx="102">
                  <c:v>43282</c:v>
                </c:pt>
                <c:pt idx="103">
                  <c:v>43313</c:v>
                </c:pt>
                <c:pt idx="104">
                  <c:v>43344</c:v>
                </c:pt>
                <c:pt idx="105">
                  <c:v>43374</c:v>
                </c:pt>
                <c:pt idx="106">
                  <c:v>43405</c:v>
                </c:pt>
                <c:pt idx="107">
                  <c:v>43435</c:v>
                </c:pt>
                <c:pt idx="108">
                  <c:v>43466</c:v>
                </c:pt>
                <c:pt idx="109">
                  <c:v>43497</c:v>
                </c:pt>
                <c:pt idx="110">
                  <c:v>43525</c:v>
                </c:pt>
                <c:pt idx="111">
                  <c:v>43556</c:v>
                </c:pt>
                <c:pt idx="112">
                  <c:v>43586</c:v>
                </c:pt>
                <c:pt idx="113">
                  <c:v>43617</c:v>
                </c:pt>
                <c:pt idx="114">
                  <c:v>43647</c:v>
                </c:pt>
                <c:pt idx="115">
                  <c:v>43678</c:v>
                </c:pt>
                <c:pt idx="116">
                  <c:v>43709</c:v>
                </c:pt>
                <c:pt idx="117">
                  <c:v>43739</c:v>
                </c:pt>
                <c:pt idx="118">
                  <c:v>43770</c:v>
                </c:pt>
                <c:pt idx="119">
                  <c:v>43800</c:v>
                </c:pt>
                <c:pt idx="120">
                  <c:v>43831</c:v>
                </c:pt>
                <c:pt idx="121">
                  <c:v>43862</c:v>
                </c:pt>
                <c:pt idx="122">
                  <c:v>43891</c:v>
                </c:pt>
                <c:pt idx="123">
                  <c:v>43922</c:v>
                </c:pt>
                <c:pt idx="124">
                  <c:v>43952</c:v>
                </c:pt>
                <c:pt idx="125">
                  <c:v>43983</c:v>
                </c:pt>
                <c:pt idx="126">
                  <c:v>44013</c:v>
                </c:pt>
                <c:pt idx="127">
                  <c:v>44044</c:v>
                </c:pt>
                <c:pt idx="128">
                  <c:v>44075</c:v>
                </c:pt>
                <c:pt idx="129">
                  <c:v>44105</c:v>
                </c:pt>
                <c:pt idx="130">
                  <c:v>44136</c:v>
                </c:pt>
                <c:pt idx="131">
                  <c:v>44166</c:v>
                </c:pt>
                <c:pt idx="132">
                  <c:v>44197</c:v>
                </c:pt>
                <c:pt idx="133">
                  <c:v>44228</c:v>
                </c:pt>
                <c:pt idx="134">
                  <c:v>44256</c:v>
                </c:pt>
                <c:pt idx="135">
                  <c:v>44287</c:v>
                </c:pt>
                <c:pt idx="136">
                  <c:v>44317</c:v>
                </c:pt>
                <c:pt idx="137">
                  <c:v>44348</c:v>
                </c:pt>
                <c:pt idx="138">
                  <c:v>44378</c:v>
                </c:pt>
                <c:pt idx="139">
                  <c:v>44409</c:v>
                </c:pt>
                <c:pt idx="140">
                  <c:v>44440</c:v>
                </c:pt>
                <c:pt idx="141">
                  <c:v>44470</c:v>
                </c:pt>
                <c:pt idx="142">
                  <c:v>44501</c:v>
                </c:pt>
                <c:pt idx="143">
                  <c:v>44531</c:v>
                </c:pt>
                <c:pt idx="144">
                  <c:v>44562</c:v>
                </c:pt>
                <c:pt idx="145">
                  <c:v>44593</c:v>
                </c:pt>
                <c:pt idx="146">
                  <c:v>44621</c:v>
                </c:pt>
                <c:pt idx="147">
                  <c:v>44652</c:v>
                </c:pt>
                <c:pt idx="148">
                  <c:v>44682</c:v>
                </c:pt>
                <c:pt idx="149">
                  <c:v>44713</c:v>
                </c:pt>
                <c:pt idx="150">
                  <c:v>44743</c:v>
                </c:pt>
                <c:pt idx="151">
                  <c:v>44774</c:v>
                </c:pt>
                <c:pt idx="152">
                  <c:v>44805</c:v>
                </c:pt>
                <c:pt idx="153">
                  <c:v>44835</c:v>
                </c:pt>
                <c:pt idx="154">
                  <c:v>44866</c:v>
                </c:pt>
                <c:pt idx="155">
                  <c:v>44896</c:v>
                </c:pt>
                <c:pt idx="156">
                  <c:v>44927</c:v>
                </c:pt>
                <c:pt idx="157">
                  <c:v>44958</c:v>
                </c:pt>
                <c:pt idx="158">
                  <c:v>44986</c:v>
                </c:pt>
                <c:pt idx="159">
                  <c:v>45017</c:v>
                </c:pt>
                <c:pt idx="160">
                  <c:v>45047</c:v>
                </c:pt>
                <c:pt idx="161">
                  <c:v>45078</c:v>
                </c:pt>
                <c:pt idx="162">
                  <c:v>45108</c:v>
                </c:pt>
                <c:pt idx="163">
                  <c:v>45139</c:v>
                </c:pt>
                <c:pt idx="164">
                  <c:v>45170</c:v>
                </c:pt>
                <c:pt idx="165">
                  <c:v>45200</c:v>
                </c:pt>
                <c:pt idx="166">
                  <c:v>45231</c:v>
                </c:pt>
                <c:pt idx="167">
                  <c:v>45261</c:v>
                </c:pt>
                <c:pt idx="168">
                  <c:v>45292</c:v>
                </c:pt>
                <c:pt idx="169">
                  <c:v>45323</c:v>
                </c:pt>
                <c:pt idx="170">
                  <c:v>45352</c:v>
                </c:pt>
                <c:pt idx="171">
                  <c:v>45383</c:v>
                </c:pt>
                <c:pt idx="172">
                  <c:v>45413</c:v>
                </c:pt>
                <c:pt idx="173">
                  <c:v>45444</c:v>
                </c:pt>
                <c:pt idx="174">
                  <c:v>45474</c:v>
                </c:pt>
              </c:numCache>
            </c:numRef>
          </c:cat>
          <c:val>
            <c:numRef>
              <c:f>[11]Industry!$E$2:$E$176</c:f>
              <c:numCache>
                <c:formatCode>General</c:formatCode>
                <c:ptCount val="175"/>
                <c:pt idx="0">
                  <c:v>26852</c:v>
                </c:pt>
                <c:pt idx="1">
                  <c:v>27585</c:v>
                </c:pt>
                <c:pt idx="2">
                  <c:v>27299</c:v>
                </c:pt>
                <c:pt idx="3">
                  <c:v>25842</c:v>
                </c:pt>
                <c:pt idx="4">
                  <c:v>25567</c:v>
                </c:pt>
                <c:pt idx="5">
                  <c:v>25715</c:v>
                </c:pt>
                <c:pt idx="6">
                  <c:v>24491</c:v>
                </c:pt>
                <c:pt idx="7">
                  <c:v>23269</c:v>
                </c:pt>
                <c:pt idx="8">
                  <c:v>22935</c:v>
                </c:pt>
                <c:pt idx="9">
                  <c:v>21486</c:v>
                </c:pt>
                <c:pt idx="10">
                  <c:v>20875</c:v>
                </c:pt>
                <c:pt idx="11">
                  <c:v>18825</c:v>
                </c:pt>
                <c:pt idx="12">
                  <c:v>19361</c:v>
                </c:pt>
                <c:pt idx="13">
                  <c:v>19122</c:v>
                </c:pt>
                <c:pt idx="14">
                  <c:v>18992</c:v>
                </c:pt>
                <c:pt idx="15">
                  <c:v>17909</c:v>
                </c:pt>
                <c:pt idx="16">
                  <c:v>16640</c:v>
                </c:pt>
                <c:pt idx="17">
                  <c:v>15683</c:v>
                </c:pt>
                <c:pt idx="18">
                  <c:v>15406</c:v>
                </c:pt>
                <c:pt idx="19">
                  <c:v>14101</c:v>
                </c:pt>
                <c:pt idx="20">
                  <c:v>12753</c:v>
                </c:pt>
                <c:pt idx="21">
                  <c:v>11961</c:v>
                </c:pt>
                <c:pt idx="22">
                  <c:v>11077</c:v>
                </c:pt>
                <c:pt idx="23">
                  <c:v>10634</c:v>
                </c:pt>
                <c:pt idx="24">
                  <c:v>11206</c:v>
                </c:pt>
                <c:pt idx="25">
                  <c:v>10922</c:v>
                </c:pt>
                <c:pt idx="26">
                  <c:v>10741</c:v>
                </c:pt>
                <c:pt idx="27">
                  <c:v>9901</c:v>
                </c:pt>
                <c:pt idx="28">
                  <c:v>9321</c:v>
                </c:pt>
                <c:pt idx="29">
                  <c:v>8816</c:v>
                </c:pt>
                <c:pt idx="30">
                  <c:v>8528</c:v>
                </c:pt>
                <c:pt idx="31">
                  <c:v>8154</c:v>
                </c:pt>
                <c:pt idx="32">
                  <c:v>8278</c:v>
                </c:pt>
                <c:pt idx="33">
                  <c:v>7739</c:v>
                </c:pt>
                <c:pt idx="34">
                  <c:v>7545</c:v>
                </c:pt>
                <c:pt idx="35">
                  <c:v>7358</c:v>
                </c:pt>
                <c:pt idx="36">
                  <c:v>7234</c:v>
                </c:pt>
                <c:pt idx="37">
                  <c:v>6948</c:v>
                </c:pt>
                <c:pt idx="38">
                  <c:v>6573</c:v>
                </c:pt>
                <c:pt idx="39">
                  <c:v>6932</c:v>
                </c:pt>
                <c:pt idx="40">
                  <c:v>7035</c:v>
                </c:pt>
                <c:pt idx="41">
                  <c:v>6974</c:v>
                </c:pt>
                <c:pt idx="42">
                  <c:v>6860</c:v>
                </c:pt>
                <c:pt idx="43">
                  <c:v>6732</c:v>
                </c:pt>
                <c:pt idx="44">
                  <c:v>6349</c:v>
                </c:pt>
                <c:pt idx="45">
                  <c:v>6098</c:v>
                </c:pt>
                <c:pt idx="46">
                  <c:v>5822</c:v>
                </c:pt>
                <c:pt idx="47">
                  <c:v>6239</c:v>
                </c:pt>
                <c:pt idx="48">
                  <c:v>6007</c:v>
                </c:pt>
                <c:pt idx="49">
                  <c:v>5966</c:v>
                </c:pt>
                <c:pt idx="50">
                  <c:v>5995</c:v>
                </c:pt>
                <c:pt idx="51">
                  <c:v>6308</c:v>
                </c:pt>
                <c:pt idx="52">
                  <c:v>6029</c:v>
                </c:pt>
                <c:pt idx="53">
                  <c:v>6590</c:v>
                </c:pt>
                <c:pt idx="54">
                  <c:v>6641</c:v>
                </c:pt>
                <c:pt idx="55">
                  <c:v>6165</c:v>
                </c:pt>
                <c:pt idx="56">
                  <c:v>5781</c:v>
                </c:pt>
                <c:pt idx="57">
                  <c:v>5410</c:v>
                </c:pt>
                <c:pt idx="58">
                  <c:v>4879</c:v>
                </c:pt>
                <c:pt idx="59">
                  <c:v>4706</c:v>
                </c:pt>
                <c:pt idx="60">
                  <c:v>4435</c:v>
                </c:pt>
                <c:pt idx="61">
                  <c:v>4055</c:v>
                </c:pt>
                <c:pt idx="62">
                  <c:v>3583</c:v>
                </c:pt>
                <c:pt idx="63">
                  <c:v>3384</c:v>
                </c:pt>
                <c:pt idx="64">
                  <c:v>3414</c:v>
                </c:pt>
                <c:pt idx="65">
                  <c:v>3470</c:v>
                </c:pt>
                <c:pt idx="66">
                  <c:v>3224</c:v>
                </c:pt>
                <c:pt idx="67">
                  <c:v>3149</c:v>
                </c:pt>
                <c:pt idx="68">
                  <c:v>3119</c:v>
                </c:pt>
                <c:pt idx="69">
                  <c:v>2980</c:v>
                </c:pt>
                <c:pt idx="70">
                  <c:v>2823</c:v>
                </c:pt>
                <c:pt idx="71">
                  <c:v>3011</c:v>
                </c:pt>
                <c:pt idx="72">
                  <c:v>3079</c:v>
                </c:pt>
                <c:pt idx="73">
                  <c:v>2929</c:v>
                </c:pt>
                <c:pt idx="74">
                  <c:v>2887</c:v>
                </c:pt>
                <c:pt idx="75">
                  <c:v>3152</c:v>
                </c:pt>
                <c:pt idx="76">
                  <c:v>3522</c:v>
                </c:pt>
                <c:pt idx="77">
                  <c:v>3645</c:v>
                </c:pt>
                <c:pt idx="78">
                  <c:v>4328</c:v>
                </c:pt>
                <c:pt idx="79">
                  <c:v>4263</c:v>
                </c:pt>
                <c:pt idx="80">
                  <c:v>4147</c:v>
                </c:pt>
                <c:pt idx="81">
                  <c:v>4446</c:v>
                </c:pt>
                <c:pt idx="82">
                  <c:v>4383</c:v>
                </c:pt>
                <c:pt idx="83">
                  <c:v>4474</c:v>
                </c:pt>
                <c:pt idx="84">
                  <c:v>4187</c:v>
                </c:pt>
                <c:pt idx="85">
                  <c:v>4320</c:v>
                </c:pt>
                <c:pt idx="86">
                  <c:v>5057</c:v>
                </c:pt>
                <c:pt idx="87">
                  <c:v>5480</c:v>
                </c:pt>
                <c:pt idx="88">
                  <c:v>5880</c:v>
                </c:pt>
                <c:pt idx="89">
                  <c:v>6172</c:v>
                </c:pt>
                <c:pt idx="90">
                  <c:v>6236</c:v>
                </c:pt>
                <c:pt idx="91">
                  <c:v>6303</c:v>
                </c:pt>
                <c:pt idx="92">
                  <c:v>6476</c:v>
                </c:pt>
                <c:pt idx="93">
                  <c:v>6605</c:v>
                </c:pt>
                <c:pt idx="94">
                  <c:v>6688</c:v>
                </c:pt>
                <c:pt idx="95">
                  <c:v>8128</c:v>
                </c:pt>
                <c:pt idx="96">
                  <c:v>8774</c:v>
                </c:pt>
                <c:pt idx="97">
                  <c:v>8440</c:v>
                </c:pt>
                <c:pt idx="98">
                  <c:v>8771</c:v>
                </c:pt>
                <c:pt idx="99">
                  <c:v>9567</c:v>
                </c:pt>
                <c:pt idx="100">
                  <c:v>9499</c:v>
                </c:pt>
                <c:pt idx="101">
                  <c:v>10054</c:v>
                </c:pt>
                <c:pt idx="102">
                  <c:v>10217</c:v>
                </c:pt>
                <c:pt idx="103">
                  <c:v>11687</c:v>
                </c:pt>
                <c:pt idx="104">
                  <c:v>11432</c:v>
                </c:pt>
                <c:pt idx="105">
                  <c:v>12160</c:v>
                </c:pt>
                <c:pt idx="106">
                  <c:v>13212</c:v>
                </c:pt>
                <c:pt idx="107">
                  <c:v>12860</c:v>
                </c:pt>
                <c:pt idx="108">
                  <c:v>13836</c:v>
                </c:pt>
                <c:pt idx="109">
                  <c:v>14192</c:v>
                </c:pt>
                <c:pt idx="110">
                  <c:v>14144</c:v>
                </c:pt>
                <c:pt idx="111">
                  <c:v>14388</c:v>
                </c:pt>
                <c:pt idx="112">
                  <c:v>14468</c:v>
                </c:pt>
                <c:pt idx="113">
                  <c:v>13946</c:v>
                </c:pt>
                <c:pt idx="114">
                  <c:v>14401</c:v>
                </c:pt>
                <c:pt idx="115">
                  <c:v>14208</c:v>
                </c:pt>
                <c:pt idx="116">
                  <c:v>14379</c:v>
                </c:pt>
                <c:pt idx="117">
                  <c:v>14314</c:v>
                </c:pt>
                <c:pt idx="118">
                  <c:v>14213</c:v>
                </c:pt>
                <c:pt idx="119">
                  <c:v>12931</c:v>
                </c:pt>
                <c:pt idx="120">
                  <c:v>12248</c:v>
                </c:pt>
                <c:pt idx="121">
                  <c:v>11983</c:v>
                </c:pt>
                <c:pt idx="122">
                  <c:v>11665</c:v>
                </c:pt>
                <c:pt idx="123">
                  <c:v>11419</c:v>
                </c:pt>
                <c:pt idx="124">
                  <c:v>11064</c:v>
                </c:pt>
                <c:pt idx="125">
                  <c:v>14437</c:v>
                </c:pt>
                <c:pt idx="126">
                  <c:v>14418</c:v>
                </c:pt>
                <c:pt idx="127">
                  <c:v>13868</c:v>
                </c:pt>
                <c:pt idx="128">
                  <c:v>13021</c:v>
                </c:pt>
                <c:pt idx="129">
                  <c:v>12538</c:v>
                </c:pt>
                <c:pt idx="130">
                  <c:v>10803</c:v>
                </c:pt>
                <c:pt idx="131">
                  <c:v>9156</c:v>
                </c:pt>
                <c:pt idx="132">
                  <c:v>8326</c:v>
                </c:pt>
                <c:pt idx="133">
                  <c:v>8216</c:v>
                </c:pt>
                <c:pt idx="134">
                  <c:v>7430</c:v>
                </c:pt>
                <c:pt idx="135">
                  <c:v>6951</c:v>
                </c:pt>
                <c:pt idx="136">
                  <c:v>6800</c:v>
                </c:pt>
                <c:pt idx="137">
                  <c:v>6580</c:v>
                </c:pt>
                <c:pt idx="138">
                  <c:v>6255</c:v>
                </c:pt>
                <c:pt idx="139">
                  <c:v>6009</c:v>
                </c:pt>
                <c:pt idx="140">
                  <c:v>5792</c:v>
                </c:pt>
                <c:pt idx="141">
                  <c:v>5564</c:v>
                </c:pt>
                <c:pt idx="142">
                  <c:v>5347</c:v>
                </c:pt>
                <c:pt idx="143">
                  <c:v>5460</c:v>
                </c:pt>
                <c:pt idx="144">
                  <c:v>5246</c:v>
                </c:pt>
                <c:pt idx="145">
                  <c:v>5172</c:v>
                </c:pt>
                <c:pt idx="146">
                  <c:v>4988</c:v>
                </c:pt>
                <c:pt idx="147">
                  <c:v>4886</c:v>
                </c:pt>
                <c:pt idx="148">
                  <c:v>4699</c:v>
                </c:pt>
                <c:pt idx="149">
                  <c:v>4673</c:v>
                </c:pt>
                <c:pt idx="150">
                  <c:v>4773</c:v>
                </c:pt>
                <c:pt idx="151">
                  <c:v>4659</c:v>
                </c:pt>
                <c:pt idx="152">
                  <c:v>4265</c:v>
                </c:pt>
                <c:pt idx="153">
                  <c:v>4423</c:v>
                </c:pt>
                <c:pt idx="154">
                  <c:v>4356</c:v>
                </c:pt>
                <c:pt idx="155">
                  <c:v>4485</c:v>
                </c:pt>
                <c:pt idx="156">
                  <c:v>4447</c:v>
                </c:pt>
                <c:pt idx="157">
                  <c:v>4541</c:v>
                </c:pt>
                <c:pt idx="158">
                  <c:v>4500</c:v>
                </c:pt>
                <c:pt idx="159">
                  <c:v>4464</c:v>
                </c:pt>
                <c:pt idx="160">
                  <c:v>4775</c:v>
                </c:pt>
                <c:pt idx="161">
                  <c:v>4918</c:v>
                </c:pt>
                <c:pt idx="162">
                  <c:v>4841</c:v>
                </c:pt>
                <c:pt idx="163">
                  <c:v>5232</c:v>
                </c:pt>
                <c:pt idx="164">
                  <c:v>5331</c:v>
                </c:pt>
                <c:pt idx="165">
                  <c:v>5668</c:v>
                </c:pt>
                <c:pt idx="166">
                  <c:v>5651</c:v>
                </c:pt>
                <c:pt idx="167">
                  <c:v>5920</c:v>
                </c:pt>
                <c:pt idx="168">
                  <c:v>6031</c:v>
                </c:pt>
                <c:pt idx="169">
                  <c:v>6432</c:v>
                </c:pt>
                <c:pt idx="170">
                  <c:v>6643</c:v>
                </c:pt>
                <c:pt idx="171">
                  <c:v>7055</c:v>
                </c:pt>
                <c:pt idx="172">
                  <c:v>7155</c:v>
                </c:pt>
                <c:pt idx="173">
                  <c:v>7577</c:v>
                </c:pt>
                <c:pt idx="174">
                  <c:v>8680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2B7-44E1-99B6-1CCF24157F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83521039"/>
        <c:axId val="513541071"/>
      </c:barChart>
      <c:catAx>
        <c:axId val="88352103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13541071"/>
        <c:crosses val="autoZero"/>
        <c:auto val="1"/>
        <c:lblAlgn val="ctr"/>
        <c:lblOffset val="100"/>
        <c:noMultiLvlLbl val="1"/>
      </c:catAx>
      <c:valAx>
        <c:axId val="513541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835210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주택 매매 거래현황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[12]Industry!$B$1</c:f>
              <c:strCache>
                <c:ptCount val="1"/>
                <c:pt idx="0">
                  <c:v>서울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[12]Industry!$A$2:$A$224</c:f>
              <c:numCache>
                <c:formatCode>General</c:formatCode>
                <c:ptCount val="223"/>
                <c:pt idx="0">
                  <c:v>38718</c:v>
                </c:pt>
                <c:pt idx="1">
                  <c:v>38749</c:v>
                </c:pt>
                <c:pt idx="2">
                  <c:v>38777</c:v>
                </c:pt>
                <c:pt idx="3">
                  <c:v>38808</c:v>
                </c:pt>
                <c:pt idx="4">
                  <c:v>38838</c:v>
                </c:pt>
                <c:pt idx="5">
                  <c:v>38869</c:v>
                </c:pt>
                <c:pt idx="6">
                  <c:v>38899</c:v>
                </c:pt>
                <c:pt idx="7">
                  <c:v>38930</c:v>
                </c:pt>
                <c:pt idx="8">
                  <c:v>38961</c:v>
                </c:pt>
                <c:pt idx="9">
                  <c:v>38991</c:v>
                </c:pt>
                <c:pt idx="10">
                  <c:v>39022</c:v>
                </c:pt>
                <c:pt idx="11">
                  <c:v>39052</c:v>
                </c:pt>
                <c:pt idx="12">
                  <c:v>39083</c:v>
                </c:pt>
                <c:pt idx="13">
                  <c:v>39114</c:v>
                </c:pt>
                <c:pt idx="14">
                  <c:v>39142</c:v>
                </c:pt>
                <c:pt idx="15">
                  <c:v>39173</c:v>
                </c:pt>
                <c:pt idx="16">
                  <c:v>39203</c:v>
                </c:pt>
                <c:pt idx="17">
                  <c:v>39234</c:v>
                </c:pt>
                <c:pt idx="18">
                  <c:v>39264</c:v>
                </c:pt>
                <c:pt idx="19">
                  <c:v>39295</c:v>
                </c:pt>
                <c:pt idx="20">
                  <c:v>39326</c:v>
                </c:pt>
                <c:pt idx="21">
                  <c:v>39356</c:v>
                </c:pt>
                <c:pt idx="22">
                  <c:v>39387</c:v>
                </c:pt>
                <c:pt idx="23">
                  <c:v>39417</c:v>
                </c:pt>
                <c:pt idx="24">
                  <c:v>39448</c:v>
                </c:pt>
                <c:pt idx="25">
                  <c:v>39479</c:v>
                </c:pt>
                <c:pt idx="26">
                  <c:v>39508</c:v>
                </c:pt>
                <c:pt idx="27">
                  <c:v>39539</c:v>
                </c:pt>
                <c:pt idx="28">
                  <c:v>39569</c:v>
                </c:pt>
                <c:pt idx="29">
                  <c:v>39600</c:v>
                </c:pt>
                <c:pt idx="30">
                  <c:v>39630</c:v>
                </c:pt>
                <c:pt idx="31">
                  <c:v>39661</c:v>
                </c:pt>
                <c:pt idx="32">
                  <c:v>39692</c:v>
                </c:pt>
                <c:pt idx="33">
                  <c:v>39722</c:v>
                </c:pt>
                <c:pt idx="34">
                  <c:v>39753</c:v>
                </c:pt>
                <c:pt idx="35">
                  <c:v>39783</c:v>
                </c:pt>
                <c:pt idx="36">
                  <c:v>39814</c:v>
                </c:pt>
                <c:pt idx="37">
                  <c:v>39845</c:v>
                </c:pt>
                <c:pt idx="38">
                  <c:v>39873</c:v>
                </c:pt>
                <c:pt idx="39">
                  <c:v>39904</c:v>
                </c:pt>
                <c:pt idx="40">
                  <c:v>39934</c:v>
                </c:pt>
                <c:pt idx="41">
                  <c:v>39965</c:v>
                </c:pt>
                <c:pt idx="42">
                  <c:v>39995</c:v>
                </c:pt>
                <c:pt idx="43">
                  <c:v>40026</c:v>
                </c:pt>
                <c:pt idx="44">
                  <c:v>40057</c:v>
                </c:pt>
                <c:pt idx="45">
                  <c:v>40087</c:v>
                </c:pt>
                <c:pt idx="46">
                  <c:v>40118</c:v>
                </c:pt>
                <c:pt idx="47">
                  <c:v>40148</c:v>
                </c:pt>
                <c:pt idx="48">
                  <c:v>40179</c:v>
                </c:pt>
                <c:pt idx="49">
                  <c:v>40210</c:v>
                </c:pt>
                <c:pt idx="50">
                  <c:v>40238</c:v>
                </c:pt>
                <c:pt idx="51">
                  <c:v>40269</c:v>
                </c:pt>
                <c:pt idx="52">
                  <c:v>40299</c:v>
                </c:pt>
                <c:pt idx="53">
                  <c:v>40330</c:v>
                </c:pt>
                <c:pt idx="54">
                  <c:v>40360</c:v>
                </c:pt>
                <c:pt idx="55">
                  <c:v>40391</c:v>
                </c:pt>
                <c:pt idx="56">
                  <c:v>40422</c:v>
                </c:pt>
                <c:pt idx="57">
                  <c:v>40452</c:v>
                </c:pt>
                <c:pt idx="58">
                  <c:v>40483</c:v>
                </c:pt>
                <c:pt idx="59">
                  <c:v>40513</c:v>
                </c:pt>
                <c:pt idx="60">
                  <c:v>40544</c:v>
                </c:pt>
                <c:pt idx="61">
                  <c:v>40575</c:v>
                </c:pt>
                <c:pt idx="62">
                  <c:v>40603</c:v>
                </c:pt>
                <c:pt idx="63">
                  <c:v>40634</c:v>
                </c:pt>
                <c:pt idx="64">
                  <c:v>40664</c:v>
                </c:pt>
                <c:pt idx="65">
                  <c:v>40695</c:v>
                </c:pt>
                <c:pt idx="66">
                  <c:v>40725</c:v>
                </c:pt>
                <c:pt idx="67">
                  <c:v>40756</c:v>
                </c:pt>
                <c:pt idx="68">
                  <c:v>40787</c:v>
                </c:pt>
                <c:pt idx="69">
                  <c:v>40817</c:v>
                </c:pt>
                <c:pt idx="70">
                  <c:v>40848</c:v>
                </c:pt>
                <c:pt idx="71">
                  <c:v>40878</c:v>
                </c:pt>
                <c:pt idx="72">
                  <c:v>40909</c:v>
                </c:pt>
                <c:pt idx="73">
                  <c:v>40940</c:v>
                </c:pt>
                <c:pt idx="74">
                  <c:v>40969</c:v>
                </c:pt>
                <c:pt idx="75">
                  <c:v>41000</c:v>
                </c:pt>
                <c:pt idx="76">
                  <c:v>41030</c:v>
                </c:pt>
                <c:pt idx="77">
                  <c:v>41061</c:v>
                </c:pt>
                <c:pt idx="78">
                  <c:v>41091</c:v>
                </c:pt>
                <c:pt idx="79">
                  <c:v>41122</c:v>
                </c:pt>
                <c:pt idx="80">
                  <c:v>41153</c:v>
                </c:pt>
                <c:pt idx="81">
                  <c:v>41183</c:v>
                </c:pt>
                <c:pt idx="82">
                  <c:v>41214</c:v>
                </c:pt>
                <c:pt idx="83">
                  <c:v>41244</c:v>
                </c:pt>
                <c:pt idx="84">
                  <c:v>41275</c:v>
                </c:pt>
                <c:pt idx="85">
                  <c:v>41306</c:v>
                </c:pt>
                <c:pt idx="86">
                  <c:v>41334</c:v>
                </c:pt>
                <c:pt idx="87">
                  <c:v>41365</c:v>
                </c:pt>
                <c:pt idx="88">
                  <c:v>41395</c:v>
                </c:pt>
                <c:pt idx="89">
                  <c:v>41426</c:v>
                </c:pt>
                <c:pt idx="90">
                  <c:v>41456</c:v>
                </c:pt>
                <c:pt idx="91">
                  <c:v>41487</c:v>
                </c:pt>
                <c:pt idx="92">
                  <c:v>41518</c:v>
                </c:pt>
                <c:pt idx="93">
                  <c:v>41548</c:v>
                </c:pt>
                <c:pt idx="94">
                  <c:v>41579</c:v>
                </c:pt>
                <c:pt idx="95">
                  <c:v>41609</c:v>
                </c:pt>
                <c:pt idx="96">
                  <c:v>41640</c:v>
                </c:pt>
                <c:pt idx="97">
                  <c:v>41671</c:v>
                </c:pt>
                <c:pt idx="98">
                  <c:v>41699</c:v>
                </c:pt>
                <c:pt idx="99">
                  <c:v>41730</c:v>
                </c:pt>
                <c:pt idx="100">
                  <c:v>41760</c:v>
                </c:pt>
                <c:pt idx="101">
                  <c:v>41791</c:v>
                </c:pt>
                <c:pt idx="102">
                  <c:v>41821</c:v>
                </c:pt>
                <c:pt idx="103">
                  <c:v>41852</c:v>
                </c:pt>
                <c:pt idx="104">
                  <c:v>41883</c:v>
                </c:pt>
                <c:pt idx="105">
                  <c:v>41913</c:v>
                </c:pt>
                <c:pt idx="106">
                  <c:v>41944</c:v>
                </c:pt>
                <c:pt idx="107">
                  <c:v>41974</c:v>
                </c:pt>
                <c:pt idx="108">
                  <c:v>42005</c:v>
                </c:pt>
                <c:pt idx="109">
                  <c:v>42036</c:v>
                </c:pt>
                <c:pt idx="110">
                  <c:v>42064</c:v>
                </c:pt>
                <c:pt idx="111">
                  <c:v>42095</c:v>
                </c:pt>
                <c:pt idx="112">
                  <c:v>42125</c:v>
                </c:pt>
                <c:pt idx="113">
                  <c:v>42156</c:v>
                </c:pt>
                <c:pt idx="114">
                  <c:v>42186</c:v>
                </c:pt>
                <c:pt idx="115">
                  <c:v>42217</c:v>
                </c:pt>
                <c:pt idx="116">
                  <c:v>42248</c:v>
                </c:pt>
                <c:pt idx="117">
                  <c:v>42278</c:v>
                </c:pt>
                <c:pt idx="118">
                  <c:v>42309</c:v>
                </c:pt>
                <c:pt idx="119">
                  <c:v>42339</c:v>
                </c:pt>
                <c:pt idx="120">
                  <c:v>42370</c:v>
                </c:pt>
                <c:pt idx="121">
                  <c:v>42401</c:v>
                </c:pt>
                <c:pt idx="122">
                  <c:v>42430</c:v>
                </c:pt>
                <c:pt idx="123">
                  <c:v>42461</c:v>
                </c:pt>
                <c:pt idx="124">
                  <c:v>42491</c:v>
                </c:pt>
                <c:pt idx="125">
                  <c:v>42522</c:v>
                </c:pt>
                <c:pt idx="126">
                  <c:v>42552</c:v>
                </c:pt>
                <c:pt idx="127">
                  <c:v>42583</c:v>
                </c:pt>
                <c:pt idx="128">
                  <c:v>42614</c:v>
                </c:pt>
                <c:pt idx="129">
                  <c:v>42644</c:v>
                </c:pt>
                <c:pt idx="130">
                  <c:v>42675</c:v>
                </c:pt>
                <c:pt idx="131">
                  <c:v>42705</c:v>
                </c:pt>
                <c:pt idx="132">
                  <c:v>42736</c:v>
                </c:pt>
                <c:pt idx="133">
                  <c:v>42767</c:v>
                </c:pt>
                <c:pt idx="134">
                  <c:v>42795</c:v>
                </c:pt>
                <c:pt idx="135">
                  <c:v>42826</c:v>
                </c:pt>
                <c:pt idx="136">
                  <c:v>42856</c:v>
                </c:pt>
                <c:pt idx="137">
                  <c:v>42887</c:v>
                </c:pt>
                <c:pt idx="138">
                  <c:v>42917</c:v>
                </c:pt>
                <c:pt idx="139">
                  <c:v>42948</c:v>
                </c:pt>
                <c:pt idx="140">
                  <c:v>42979</c:v>
                </c:pt>
                <c:pt idx="141">
                  <c:v>43009</c:v>
                </c:pt>
                <c:pt idx="142">
                  <c:v>43040</c:v>
                </c:pt>
                <c:pt idx="143">
                  <c:v>43070</c:v>
                </c:pt>
                <c:pt idx="144">
                  <c:v>43101</c:v>
                </c:pt>
                <c:pt idx="145">
                  <c:v>43132</c:v>
                </c:pt>
                <c:pt idx="146">
                  <c:v>43160</c:v>
                </c:pt>
                <c:pt idx="147">
                  <c:v>43191</c:v>
                </c:pt>
                <c:pt idx="148">
                  <c:v>43221</c:v>
                </c:pt>
                <c:pt idx="149">
                  <c:v>43252</c:v>
                </c:pt>
                <c:pt idx="150">
                  <c:v>43282</c:v>
                </c:pt>
                <c:pt idx="151">
                  <c:v>43313</c:v>
                </c:pt>
                <c:pt idx="152">
                  <c:v>43344</c:v>
                </c:pt>
                <c:pt idx="153">
                  <c:v>43374</c:v>
                </c:pt>
                <c:pt idx="154">
                  <c:v>43405</c:v>
                </c:pt>
                <c:pt idx="155">
                  <c:v>43435</c:v>
                </c:pt>
                <c:pt idx="156">
                  <c:v>43466</c:v>
                </c:pt>
                <c:pt idx="157">
                  <c:v>43497</c:v>
                </c:pt>
                <c:pt idx="158">
                  <c:v>43525</c:v>
                </c:pt>
                <c:pt idx="159">
                  <c:v>43556</c:v>
                </c:pt>
                <c:pt idx="160">
                  <c:v>43586</c:v>
                </c:pt>
                <c:pt idx="161">
                  <c:v>43617</c:v>
                </c:pt>
                <c:pt idx="162">
                  <c:v>43647</c:v>
                </c:pt>
                <c:pt idx="163">
                  <c:v>43678</c:v>
                </c:pt>
                <c:pt idx="164">
                  <c:v>43709</c:v>
                </c:pt>
                <c:pt idx="165">
                  <c:v>43739</c:v>
                </c:pt>
                <c:pt idx="166">
                  <c:v>43770</c:v>
                </c:pt>
                <c:pt idx="167">
                  <c:v>43800</c:v>
                </c:pt>
                <c:pt idx="168">
                  <c:v>43831</c:v>
                </c:pt>
                <c:pt idx="169">
                  <c:v>43862</c:v>
                </c:pt>
                <c:pt idx="170">
                  <c:v>43891</c:v>
                </c:pt>
                <c:pt idx="171">
                  <c:v>43922</c:v>
                </c:pt>
                <c:pt idx="172">
                  <c:v>43952</c:v>
                </c:pt>
                <c:pt idx="173">
                  <c:v>43983</c:v>
                </c:pt>
                <c:pt idx="174">
                  <c:v>44013</c:v>
                </c:pt>
                <c:pt idx="175">
                  <c:v>44044</c:v>
                </c:pt>
                <c:pt idx="176">
                  <c:v>44075</c:v>
                </c:pt>
                <c:pt idx="177">
                  <c:v>44105</c:v>
                </c:pt>
                <c:pt idx="178">
                  <c:v>44136</c:v>
                </c:pt>
                <c:pt idx="179">
                  <c:v>44166</c:v>
                </c:pt>
                <c:pt idx="180">
                  <c:v>44197</c:v>
                </c:pt>
                <c:pt idx="181">
                  <c:v>44228</c:v>
                </c:pt>
                <c:pt idx="182">
                  <c:v>44256</c:v>
                </c:pt>
                <c:pt idx="183">
                  <c:v>44287</c:v>
                </c:pt>
                <c:pt idx="184">
                  <c:v>44317</c:v>
                </c:pt>
                <c:pt idx="185">
                  <c:v>44348</c:v>
                </c:pt>
                <c:pt idx="186">
                  <c:v>44378</c:v>
                </c:pt>
                <c:pt idx="187">
                  <c:v>44409</c:v>
                </c:pt>
                <c:pt idx="188">
                  <c:v>44440</c:v>
                </c:pt>
                <c:pt idx="189">
                  <c:v>44470</c:v>
                </c:pt>
                <c:pt idx="190">
                  <c:v>44501</c:v>
                </c:pt>
                <c:pt idx="191">
                  <c:v>44531</c:v>
                </c:pt>
                <c:pt idx="192">
                  <c:v>44562</c:v>
                </c:pt>
                <c:pt idx="193">
                  <c:v>44593</c:v>
                </c:pt>
                <c:pt idx="194">
                  <c:v>44621</c:v>
                </c:pt>
                <c:pt idx="195">
                  <c:v>44652</c:v>
                </c:pt>
                <c:pt idx="196">
                  <c:v>44682</c:v>
                </c:pt>
                <c:pt idx="197">
                  <c:v>44713</c:v>
                </c:pt>
                <c:pt idx="198">
                  <c:v>44743</c:v>
                </c:pt>
                <c:pt idx="199">
                  <c:v>44774</c:v>
                </c:pt>
                <c:pt idx="200">
                  <c:v>44805</c:v>
                </c:pt>
                <c:pt idx="201">
                  <c:v>44835</c:v>
                </c:pt>
                <c:pt idx="202">
                  <c:v>44866</c:v>
                </c:pt>
                <c:pt idx="203">
                  <c:v>44896</c:v>
                </c:pt>
                <c:pt idx="204">
                  <c:v>44927</c:v>
                </c:pt>
                <c:pt idx="205">
                  <c:v>44958</c:v>
                </c:pt>
                <c:pt idx="206">
                  <c:v>44986</c:v>
                </c:pt>
                <c:pt idx="207">
                  <c:v>45017</c:v>
                </c:pt>
                <c:pt idx="208">
                  <c:v>45047</c:v>
                </c:pt>
                <c:pt idx="209">
                  <c:v>45078</c:v>
                </c:pt>
                <c:pt idx="210">
                  <c:v>45108</c:v>
                </c:pt>
                <c:pt idx="211">
                  <c:v>45139</c:v>
                </c:pt>
                <c:pt idx="212">
                  <c:v>45170</c:v>
                </c:pt>
                <c:pt idx="213">
                  <c:v>45200</c:v>
                </c:pt>
                <c:pt idx="214">
                  <c:v>45231</c:v>
                </c:pt>
                <c:pt idx="215">
                  <c:v>45261</c:v>
                </c:pt>
                <c:pt idx="216">
                  <c:v>45292</c:v>
                </c:pt>
                <c:pt idx="217">
                  <c:v>45323</c:v>
                </c:pt>
                <c:pt idx="218">
                  <c:v>45352</c:v>
                </c:pt>
                <c:pt idx="219">
                  <c:v>45383</c:v>
                </c:pt>
                <c:pt idx="220">
                  <c:v>45413</c:v>
                </c:pt>
                <c:pt idx="221">
                  <c:v>45444</c:v>
                </c:pt>
                <c:pt idx="222">
                  <c:v>45474</c:v>
                </c:pt>
              </c:numCache>
            </c:numRef>
          </c:cat>
          <c:val>
            <c:numRef>
              <c:f>[12]Industry!$B$2:$B$224</c:f>
              <c:numCache>
                <c:formatCode>General</c:formatCode>
                <c:ptCount val="223"/>
                <c:pt idx="0">
                  <c:v>3135</c:v>
                </c:pt>
                <c:pt idx="1">
                  <c:v>10383</c:v>
                </c:pt>
                <c:pt idx="2">
                  <c:v>19618</c:v>
                </c:pt>
                <c:pt idx="3">
                  <c:v>20408</c:v>
                </c:pt>
                <c:pt idx="4">
                  <c:v>21804</c:v>
                </c:pt>
                <c:pt idx="5">
                  <c:v>17295</c:v>
                </c:pt>
                <c:pt idx="6">
                  <c:v>14215</c:v>
                </c:pt>
                <c:pt idx="7">
                  <c:v>14990</c:v>
                </c:pt>
                <c:pt idx="8">
                  <c:v>25757</c:v>
                </c:pt>
                <c:pt idx="9">
                  <c:v>34214</c:v>
                </c:pt>
                <c:pt idx="10">
                  <c:v>45441</c:v>
                </c:pt>
                <c:pt idx="11">
                  <c:v>36339</c:v>
                </c:pt>
                <c:pt idx="12">
                  <c:v>16826</c:v>
                </c:pt>
                <c:pt idx="13">
                  <c:v>12029</c:v>
                </c:pt>
                <c:pt idx="14">
                  <c:v>13487</c:v>
                </c:pt>
                <c:pt idx="15">
                  <c:v>14349</c:v>
                </c:pt>
                <c:pt idx="16">
                  <c:v>12552</c:v>
                </c:pt>
                <c:pt idx="17">
                  <c:v>10879</c:v>
                </c:pt>
                <c:pt idx="18">
                  <c:v>12243</c:v>
                </c:pt>
                <c:pt idx="19">
                  <c:v>12253</c:v>
                </c:pt>
                <c:pt idx="20">
                  <c:v>10706</c:v>
                </c:pt>
                <c:pt idx="21">
                  <c:v>15410</c:v>
                </c:pt>
                <c:pt idx="22">
                  <c:v>15273</c:v>
                </c:pt>
                <c:pt idx="23">
                  <c:v>13389</c:v>
                </c:pt>
                <c:pt idx="24">
                  <c:v>11623</c:v>
                </c:pt>
                <c:pt idx="25">
                  <c:v>12391</c:v>
                </c:pt>
                <c:pt idx="26">
                  <c:v>18665</c:v>
                </c:pt>
                <c:pt idx="27">
                  <c:v>25492</c:v>
                </c:pt>
                <c:pt idx="28">
                  <c:v>20022</c:v>
                </c:pt>
                <c:pt idx="29">
                  <c:v>16689</c:v>
                </c:pt>
                <c:pt idx="30">
                  <c:v>13633</c:v>
                </c:pt>
                <c:pt idx="31">
                  <c:v>8667</c:v>
                </c:pt>
                <c:pt idx="32">
                  <c:v>6533</c:v>
                </c:pt>
                <c:pt idx="33">
                  <c:v>5815</c:v>
                </c:pt>
                <c:pt idx="34">
                  <c:v>3716</c:v>
                </c:pt>
                <c:pt idx="35">
                  <c:v>3777</c:v>
                </c:pt>
                <c:pt idx="36">
                  <c:v>4111</c:v>
                </c:pt>
                <c:pt idx="37">
                  <c:v>6118</c:v>
                </c:pt>
                <c:pt idx="38">
                  <c:v>8305</c:v>
                </c:pt>
                <c:pt idx="39">
                  <c:v>10773</c:v>
                </c:pt>
                <c:pt idx="40">
                  <c:v>11653</c:v>
                </c:pt>
                <c:pt idx="41">
                  <c:v>14194</c:v>
                </c:pt>
                <c:pt idx="42">
                  <c:v>15186</c:v>
                </c:pt>
                <c:pt idx="43">
                  <c:v>14433</c:v>
                </c:pt>
                <c:pt idx="44">
                  <c:v>16590</c:v>
                </c:pt>
                <c:pt idx="45">
                  <c:v>15807</c:v>
                </c:pt>
                <c:pt idx="46">
                  <c:v>10922</c:v>
                </c:pt>
                <c:pt idx="47">
                  <c:v>9924</c:v>
                </c:pt>
                <c:pt idx="48">
                  <c:v>7061</c:v>
                </c:pt>
                <c:pt idx="49">
                  <c:v>8366</c:v>
                </c:pt>
                <c:pt idx="50">
                  <c:v>10322</c:v>
                </c:pt>
                <c:pt idx="51">
                  <c:v>8380</c:v>
                </c:pt>
                <c:pt idx="52">
                  <c:v>6712</c:v>
                </c:pt>
                <c:pt idx="53">
                  <c:v>5669</c:v>
                </c:pt>
                <c:pt idx="54">
                  <c:v>5268</c:v>
                </c:pt>
                <c:pt idx="55">
                  <c:v>4900</c:v>
                </c:pt>
                <c:pt idx="56">
                  <c:v>4600</c:v>
                </c:pt>
                <c:pt idx="57">
                  <c:v>6466</c:v>
                </c:pt>
                <c:pt idx="58">
                  <c:v>8910</c:v>
                </c:pt>
                <c:pt idx="59">
                  <c:v>12083</c:v>
                </c:pt>
                <c:pt idx="60">
                  <c:v>8701</c:v>
                </c:pt>
                <c:pt idx="61">
                  <c:v>9787</c:v>
                </c:pt>
                <c:pt idx="62">
                  <c:v>12370</c:v>
                </c:pt>
                <c:pt idx="63">
                  <c:v>10886</c:v>
                </c:pt>
                <c:pt idx="64">
                  <c:v>9414</c:v>
                </c:pt>
                <c:pt idx="65">
                  <c:v>8932</c:v>
                </c:pt>
                <c:pt idx="66">
                  <c:v>7921</c:v>
                </c:pt>
                <c:pt idx="67">
                  <c:v>8759</c:v>
                </c:pt>
                <c:pt idx="68">
                  <c:v>8749</c:v>
                </c:pt>
                <c:pt idx="69">
                  <c:v>9003</c:v>
                </c:pt>
                <c:pt idx="70">
                  <c:v>8528</c:v>
                </c:pt>
                <c:pt idx="71">
                  <c:v>11265</c:v>
                </c:pt>
                <c:pt idx="72">
                  <c:v>3284</c:v>
                </c:pt>
                <c:pt idx="73">
                  <c:v>6060</c:v>
                </c:pt>
                <c:pt idx="74">
                  <c:v>7646</c:v>
                </c:pt>
                <c:pt idx="75">
                  <c:v>8087</c:v>
                </c:pt>
                <c:pt idx="76">
                  <c:v>7665</c:v>
                </c:pt>
                <c:pt idx="77">
                  <c:v>6602</c:v>
                </c:pt>
                <c:pt idx="78">
                  <c:v>5877</c:v>
                </c:pt>
                <c:pt idx="79">
                  <c:v>4905</c:v>
                </c:pt>
                <c:pt idx="80">
                  <c:v>4178</c:v>
                </c:pt>
                <c:pt idx="81">
                  <c:v>7623</c:v>
                </c:pt>
                <c:pt idx="82">
                  <c:v>8972</c:v>
                </c:pt>
                <c:pt idx="83">
                  <c:v>12358</c:v>
                </c:pt>
                <c:pt idx="84">
                  <c:v>2451</c:v>
                </c:pt>
                <c:pt idx="85">
                  <c:v>5021</c:v>
                </c:pt>
                <c:pt idx="86">
                  <c:v>8674</c:v>
                </c:pt>
                <c:pt idx="87">
                  <c:v>10438</c:v>
                </c:pt>
                <c:pt idx="88">
                  <c:v>12184</c:v>
                </c:pt>
                <c:pt idx="89">
                  <c:v>17074</c:v>
                </c:pt>
                <c:pt idx="90">
                  <c:v>4490</c:v>
                </c:pt>
                <c:pt idx="91">
                  <c:v>5808</c:v>
                </c:pt>
                <c:pt idx="92">
                  <c:v>8110</c:v>
                </c:pt>
                <c:pt idx="93">
                  <c:v>13131</c:v>
                </c:pt>
                <c:pt idx="94">
                  <c:v>12044</c:v>
                </c:pt>
                <c:pt idx="95">
                  <c:v>12464</c:v>
                </c:pt>
                <c:pt idx="96">
                  <c:v>8321</c:v>
                </c:pt>
                <c:pt idx="97">
                  <c:v>11771</c:v>
                </c:pt>
                <c:pt idx="98">
                  <c:v>14615</c:v>
                </c:pt>
                <c:pt idx="99">
                  <c:v>13839</c:v>
                </c:pt>
                <c:pt idx="100">
                  <c:v>10994</c:v>
                </c:pt>
                <c:pt idx="101">
                  <c:v>10042</c:v>
                </c:pt>
                <c:pt idx="102">
                  <c:v>10621</c:v>
                </c:pt>
                <c:pt idx="103">
                  <c:v>10954</c:v>
                </c:pt>
                <c:pt idx="104">
                  <c:v>14107</c:v>
                </c:pt>
                <c:pt idx="105">
                  <c:v>17126</c:v>
                </c:pt>
                <c:pt idx="106">
                  <c:v>13972</c:v>
                </c:pt>
                <c:pt idx="107">
                  <c:v>11904</c:v>
                </c:pt>
                <c:pt idx="108">
                  <c:v>11005</c:v>
                </c:pt>
                <c:pt idx="109">
                  <c:v>12990</c:v>
                </c:pt>
                <c:pt idx="110">
                  <c:v>21138</c:v>
                </c:pt>
                <c:pt idx="111">
                  <c:v>23252</c:v>
                </c:pt>
                <c:pt idx="112">
                  <c:v>21706</c:v>
                </c:pt>
                <c:pt idx="113">
                  <c:v>20691</c:v>
                </c:pt>
                <c:pt idx="114">
                  <c:v>21382</c:v>
                </c:pt>
                <c:pt idx="115">
                  <c:v>18733</c:v>
                </c:pt>
                <c:pt idx="116">
                  <c:v>16743</c:v>
                </c:pt>
                <c:pt idx="117">
                  <c:v>20344</c:v>
                </c:pt>
                <c:pt idx="118">
                  <c:v>18040</c:v>
                </c:pt>
                <c:pt idx="119">
                  <c:v>15659</c:v>
                </c:pt>
                <c:pt idx="120">
                  <c:v>10340</c:v>
                </c:pt>
                <c:pt idx="121">
                  <c:v>9910</c:v>
                </c:pt>
                <c:pt idx="122">
                  <c:v>13751</c:v>
                </c:pt>
                <c:pt idx="123">
                  <c:v>16123</c:v>
                </c:pt>
                <c:pt idx="124">
                  <c:v>19217</c:v>
                </c:pt>
                <c:pt idx="125">
                  <c:v>20833</c:v>
                </c:pt>
                <c:pt idx="126">
                  <c:v>22852</c:v>
                </c:pt>
                <c:pt idx="127">
                  <c:v>21649</c:v>
                </c:pt>
                <c:pt idx="128">
                  <c:v>19191</c:v>
                </c:pt>
                <c:pt idx="129">
                  <c:v>22433</c:v>
                </c:pt>
                <c:pt idx="130">
                  <c:v>19962</c:v>
                </c:pt>
                <c:pt idx="131">
                  <c:v>16717</c:v>
                </c:pt>
                <c:pt idx="132">
                  <c:v>9219</c:v>
                </c:pt>
                <c:pt idx="133">
                  <c:v>9756</c:v>
                </c:pt>
                <c:pt idx="134">
                  <c:v>13289</c:v>
                </c:pt>
                <c:pt idx="135">
                  <c:v>14844</c:v>
                </c:pt>
                <c:pt idx="136">
                  <c:v>18665</c:v>
                </c:pt>
                <c:pt idx="137">
                  <c:v>23879</c:v>
                </c:pt>
                <c:pt idx="138">
                  <c:v>23972</c:v>
                </c:pt>
                <c:pt idx="139">
                  <c:v>24259</c:v>
                </c:pt>
                <c:pt idx="140">
                  <c:v>15572</c:v>
                </c:pt>
                <c:pt idx="141">
                  <c:v>8561</c:v>
                </c:pt>
                <c:pt idx="142">
                  <c:v>12041</c:v>
                </c:pt>
                <c:pt idx="143">
                  <c:v>13740</c:v>
                </c:pt>
                <c:pt idx="144">
                  <c:v>15107</c:v>
                </c:pt>
                <c:pt idx="145">
                  <c:v>17685</c:v>
                </c:pt>
                <c:pt idx="146">
                  <c:v>24122</c:v>
                </c:pt>
                <c:pt idx="147">
                  <c:v>12347</c:v>
                </c:pt>
                <c:pt idx="148">
                  <c:v>11719</c:v>
                </c:pt>
                <c:pt idx="149">
                  <c:v>10401</c:v>
                </c:pt>
                <c:pt idx="150">
                  <c:v>11753</c:v>
                </c:pt>
                <c:pt idx="151">
                  <c:v>13577</c:v>
                </c:pt>
                <c:pt idx="152">
                  <c:v>19228</c:v>
                </c:pt>
                <c:pt idx="153">
                  <c:v>18787</c:v>
                </c:pt>
                <c:pt idx="154">
                  <c:v>9324</c:v>
                </c:pt>
                <c:pt idx="155">
                  <c:v>7000</c:v>
                </c:pt>
                <c:pt idx="156">
                  <c:v>6040</c:v>
                </c:pt>
                <c:pt idx="157">
                  <c:v>4552</c:v>
                </c:pt>
                <c:pt idx="158">
                  <c:v>5633</c:v>
                </c:pt>
                <c:pt idx="159">
                  <c:v>6924</c:v>
                </c:pt>
                <c:pt idx="160">
                  <c:v>8077</c:v>
                </c:pt>
                <c:pt idx="161">
                  <c:v>8990</c:v>
                </c:pt>
                <c:pt idx="162">
                  <c:v>12256</c:v>
                </c:pt>
                <c:pt idx="163">
                  <c:v>13514</c:v>
                </c:pt>
                <c:pt idx="164">
                  <c:v>11779</c:v>
                </c:pt>
                <c:pt idx="165">
                  <c:v>14145</c:v>
                </c:pt>
                <c:pt idx="166">
                  <c:v>17313</c:v>
                </c:pt>
                <c:pt idx="167">
                  <c:v>22156</c:v>
                </c:pt>
                <c:pt idx="168">
                  <c:v>16834</c:v>
                </c:pt>
                <c:pt idx="169">
                  <c:v>16661</c:v>
                </c:pt>
                <c:pt idx="170">
                  <c:v>16315</c:v>
                </c:pt>
                <c:pt idx="171">
                  <c:v>9452</c:v>
                </c:pt>
                <c:pt idx="172">
                  <c:v>10255</c:v>
                </c:pt>
                <c:pt idx="173">
                  <c:v>19463</c:v>
                </c:pt>
                <c:pt idx="174">
                  <c:v>26662</c:v>
                </c:pt>
                <c:pt idx="175">
                  <c:v>14459</c:v>
                </c:pt>
                <c:pt idx="176">
                  <c:v>10755</c:v>
                </c:pt>
                <c:pt idx="177">
                  <c:v>10629</c:v>
                </c:pt>
                <c:pt idx="178">
                  <c:v>10082</c:v>
                </c:pt>
                <c:pt idx="179">
                  <c:v>16190</c:v>
                </c:pt>
                <c:pt idx="180">
                  <c:v>12275</c:v>
                </c:pt>
                <c:pt idx="181">
                  <c:v>12707</c:v>
                </c:pt>
                <c:pt idx="182">
                  <c:v>11122</c:v>
                </c:pt>
                <c:pt idx="183">
                  <c:v>11873</c:v>
                </c:pt>
                <c:pt idx="184">
                  <c:v>13145</c:v>
                </c:pt>
                <c:pt idx="185">
                  <c:v>11721</c:v>
                </c:pt>
                <c:pt idx="186">
                  <c:v>11014</c:v>
                </c:pt>
                <c:pt idx="187">
                  <c:v>11051</c:v>
                </c:pt>
                <c:pt idx="188">
                  <c:v>9584</c:v>
                </c:pt>
                <c:pt idx="189">
                  <c:v>8147</c:v>
                </c:pt>
                <c:pt idx="190">
                  <c:v>7801</c:v>
                </c:pt>
                <c:pt idx="191">
                  <c:v>6394</c:v>
                </c:pt>
                <c:pt idx="192">
                  <c:v>4831</c:v>
                </c:pt>
                <c:pt idx="193">
                  <c:v>4615</c:v>
                </c:pt>
                <c:pt idx="194">
                  <c:v>5098</c:v>
                </c:pt>
                <c:pt idx="195">
                  <c:v>6120</c:v>
                </c:pt>
                <c:pt idx="196">
                  <c:v>7664</c:v>
                </c:pt>
                <c:pt idx="197">
                  <c:v>6617</c:v>
                </c:pt>
                <c:pt idx="198">
                  <c:v>4858</c:v>
                </c:pt>
                <c:pt idx="199">
                  <c:v>4015</c:v>
                </c:pt>
                <c:pt idx="200">
                  <c:v>3388</c:v>
                </c:pt>
                <c:pt idx="201">
                  <c:v>3405</c:v>
                </c:pt>
                <c:pt idx="202">
                  <c:v>2552</c:v>
                </c:pt>
                <c:pt idx="203">
                  <c:v>2844</c:v>
                </c:pt>
                <c:pt idx="204">
                  <c:v>2641</c:v>
                </c:pt>
                <c:pt idx="205">
                  <c:v>3975</c:v>
                </c:pt>
                <c:pt idx="206">
                  <c:v>5812</c:v>
                </c:pt>
                <c:pt idx="207">
                  <c:v>5122</c:v>
                </c:pt>
                <c:pt idx="208">
                  <c:v>6468</c:v>
                </c:pt>
                <c:pt idx="209">
                  <c:v>6674</c:v>
                </c:pt>
                <c:pt idx="210">
                  <c:v>6081</c:v>
                </c:pt>
                <c:pt idx="211">
                  <c:v>6716</c:v>
                </c:pt>
                <c:pt idx="212">
                  <c:v>6396</c:v>
                </c:pt>
                <c:pt idx="213">
                  <c:v>5442</c:v>
                </c:pt>
                <c:pt idx="214">
                  <c:v>4961</c:v>
                </c:pt>
                <c:pt idx="215">
                  <c:v>4073</c:v>
                </c:pt>
                <c:pt idx="216">
                  <c:v>4699</c:v>
                </c:pt>
                <c:pt idx="217">
                  <c:v>4795</c:v>
                </c:pt>
                <c:pt idx="218">
                  <c:v>6098</c:v>
                </c:pt>
                <c:pt idx="219">
                  <c:v>7898</c:v>
                </c:pt>
                <c:pt idx="220">
                  <c:v>8445</c:v>
                </c:pt>
                <c:pt idx="221">
                  <c:v>9091</c:v>
                </c:pt>
                <c:pt idx="222">
                  <c:v>12783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6B-4259-B9F8-C76AD3EA6856}"/>
            </c:ext>
          </c:extLst>
        </c:ser>
        <c:ser>
          <c:idx val="1"/>
          <c:order val="1"/>
          <c:tx>
            <c:strRef>
              <c:f>[12]Industry!$C$1</c:f>
              <c:strCache>
                <c:ptCount val="1"/>
                <c:pt idx="0">
                  <c:v>수도권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[12]Industry!$A$2:$A$224</c:f>
              <c:numCache>
                <c:formatCode>General</c:formatCode>
                <c:ptCount val="223"/>
                <c:pt idx="0">
                  <c:v>38718</c:v>
                </c:pt>
                <c:pt idx="1">
                  <c:v>38749</c:v>
                </c:pt>
                <c:pt idx="2">
                  <c:v>38777</c:v>
                </c:pt>
                <c:pt idx="3">
                  <c:v>38808</c:v>
                </c:pt>
                <c:pt idx="4">
                  <c:v>38838</c:v>
                </c:pt>
                <c:pt idx="5">
                  <c:v>38869</c:v>
                </c:pt>
                <c:pt idx="6">
                  <c:v>38899</c:v>
                </c:pt>
                <c:pt idx="7">
                  <c:v>38930</c:v>
                </c:pt>
                <c:pt idx="8">
                  <c:v>38961</c:v>
                </c:pt>
                <c:pt idx="9">
                  <c:v>38991</c:v>
                </c:pt>
                <c:pt idx="10">
                  <c:v>39022</c:v>
                </c:pt>
                <c:pt idx="11">
                  <c:v>39052</c:v>
                </c:pt>
                <c:pt idx="12">
                  <c:v>39083</c:v>
                </c:pt>
                <c:pt idx="13">
                  <c:v>39114</c:v>
                </c:pt>
                <c:pt idx="14">
                  <c:v>39142</c:v>
                </c:pt>
                <c:pt idx="15">
                  <c:v>39173</c:v>
                </c:pt>
                <c:pt idx="16">
                  <c:v>39203</c:v>
                </c:pt>
                <c:pt idx="17">
                  <c:v>39234</c:v>
                </c:pt>
                <c:pt idx="18">
                  <c:v>39264</c:v>
                </c:pt>
                <c:pt idx="19">
                  <c:v>39295</c:v>
                </c:pt>
                <c:pt idx="20">
                  <c:v>39326</c:v>
                </c:pt>
                <c:pt idx="21">
                  <c:v>39356</c:v>
                </c:pt>
                <c:pt idx="22">
                  <c:v>39387</c:v>
                </c:pt>
                <c:pt idx="23">
                  <c:v>39417</c:v>
                </c:pt>
                <c:pt idx="24">
                  <c:v>39448</c:v>
                </c:pt>
                <c:pt idx="25">
                  <c:v>39479</c:v>
                </c:pt>
                <c:pt idx="26">
                  <c:v>39508</c:v>
                </c:pt>
                <c:pt idx="27">
                  <c:v>39539</c:v>
                </c:pt>
                <c:pt idx="28">
                  <c:v>39569</c:v>
                </c:pt>
                <c:pt idx="29">
                  <c:v>39600</c:v>
                </c:pt>
                <c:pt idx="30">
                  <c:v>39630</c:v>
                </c:pt>
                <c:pt idx="31">
                  <c:v>39661</c:v>
                </c:pt>
                <c:pt idx="32">
                  <c:v>39692</c:v>
                </c:pt>
                <c:pt idx="33">
                  <c:v>39722</c:v>
                </c:pt>
                <c:pt idx="34">
                  <c:v>39753</c:v>
                </c:pt>
                <c:pt idx="35">
                  <c:v>39783</c:v>
                </c:pt>
                <c:pt idx="36">
                  <c:v>39814</c:v>
                </c:pt>
                <c:pt idx="37">
                  <c:v>39845</c:v>
                </c:pt>
                <c:pt idx="38">
                  <c:v>39873</c:v>
                </c:pt>
                <c:pt idx="39">
                  <c:v>39904</c:v>
                </c:pt>
                <c:pt idx="40">
                  <c:v>39934</c:v>
                </c:pt>
                <c:pt idx="41">
                  <c:v>39965</c:v>
                </c:pt>
                <c:pt idx="42">
                  <c:v>39995</c:v>
                </c:pt>
                <c:pt idx="43">
                  <c:v>40026</c:v>
                </c:pt>
                <c:pt idx="44">
                  <c:v>40057</c:v>
                </c:pt>
                <c:pt idx="45">
                  <c:v>40087</c:v>
                </c:pt>
                <c:pt idx="46">
                  <c:v>40118</c:v>
                </c:pt>
                <c:pt idx="47">
                  <c:v>40148</c:v>
                </c:pt>
                <c:pt idx="48">
                  <c:v>40179</c:v>
                </c:pt>
                <c:pt idx="49">
                  <c:v>40210</c:v>
                </c:pt>
                <c:pt idx="50">
                  <c:v>40238</c:v>
                </c:pt>
                <c:pt idx="51">
                  <c:v>40269</c:v>
                </c:pt>
                <c:pt idx="52">
                  <c:v>40299</c:v>
                </c:pt>
                <c:pt idx="53">
                  <c:v>40330</c:v>
                </c:pt>
                <c:pt idx="54">
                  <c:v>40360</c:v>
                </c:pt>
                <c:pt idx="55">
                  <c:v>40391</c:v>
                </c:pt>
                <c:pt idx="56">
                  <c:v>40422</c:v>
                </c:pt>
                <c:pt idx="57">
                  <c:v>40452</c:v>
                </c:pt>
                <c:pt idx="58">
                  <c:v>40483</c:v>
                </c:pt>
                <c:pt idx="59">
                  <c:v>40513</c:v>
                </c:pt>
                <c:pt idx="60">
                  <c:v>40544</c:v>
                </c:pt>
                <c:pt idx="61">
                  <c:v>40575</c:v>
                </c:pt>
                <c:pt idx="62">
                  <c:v>40603</c:v>
                </c:pt>
                <c:pt idx="63">
                  <c:v>40634</c:v>
                </c:pt>
                <c:pt idx="64">
                  <c:v>40664</c:v>
                </c:pt>
                <c:pt idx="65">
                  <c:v>40695</c:v>
                </c:pt>
                <c:pt idx="66">
                  <c:v>40725</c:v>
                </c:pt>
                <c:pt idx="67">
                  <c:v>40756</c:v>
                </c:pt>
                <c:pt idx="68">
                  <c:v>40787</c:v>
                </c:pt>
                <c:pt idx="69">
                  <c:v>40817</c:v>
                </c:pt>
                <c:pt idx="70">
                  <c:v>40848</c:v>
                </c:pt>
                <c:pt idx="71">
                  <c:v>40878</c:v>
                </c:pt>
                <c:pt idx="72">
                  <c:v>40909</c:v>
                </c:pt>
                <c:pt idx="73">
                  <c:v>40940</c:v>
                </c:pt>
                <c:pt idx="74">
                  <c:v>40969</c:v>
                </c:pt>
                <c:pt idx="75">
                  <c:v>41000</c:v>
                </c:pt>
                <c:pt idx="76">
                  <c:v>41030</c:v>
                </c:pt>
                <c:pt idx="77">
                  <c:v>41061</c:v>
                </c:pt>
                <c:pt idx="78">
                  <c:v>41091</c:v>
                </c:pt>
                <c:pt idx="79">
                  <c:v>41122</c:v>
                </c:pt>
                <c:pt idx="80">
                  <c:v>41153</c:v>
                </c:pt>
                <c:pt idx="81">
                  <c:v>41183</c:v>
                </c:pt>
                <c:pt idx="82">
                  <c:v>41214</c:v>
                </c:pt>
                <c:pt idx="83">
                  <c:v>41244</c:v>
                </c:pt>
                <c:pt idx="84">
                  <c:v>41275</c:v>
                </c:pt>
                <c:pt idx="85">
                  <c:v>41306</c:v>
                </c:pt>
                <c:pt idx="86">
                  <c:v>41334</c:v>
                </c:pt>
                <c:pt idx="87">
                  <c:v>41365</c:v>
                </c:pt>
                <c:pt idx="88">
                  <c:v>41395</c:v>
                </c:pt>
                <c:pt idx="89">
                  <c:v>41426</c:v>
                </c:pt>
                <c:pt idx="90">
                  <c:v>41456</c:v>
                </c:pt>
                <c:pt idx="91">
                  <c:v>41487</c:v>
                </c:pt>
                <c:pt idx="92">
                  <c:v>41518</c:v>
                </c:pt>
                <c:pt idx="93">
                  <c:v>41548</c:v>
                </c:pt>
                <c:pt idx="94">
                  <c:v>41579</c:v>
                </c:pt>
                <c:pt idx="95">
                  <c:v>41609</c:v>
                </c:pt>
                <c:pt idx="96">
                  <c:v>41640</c:v>
                </c:pt>
                <c:pt idx="97">
                  <c:v>41671</c:v>
                </c:pt>
                <c:pt idx="98">
                  <c:v>41699</c:v>
                </c:pt>
                <c:pt idx="99">
                  <c:v>41730</c:v>
                </c:pt>
                <c:pt idx="100">
                  <c:v>41760</c:v>
                </c:pt>
                <c:pt idx="101">
                  <c:v>41791</c:v>
                </c:pt>
                <c:pt idx="102">
                  <c:v>41821</c:v>
                </c:pt>
                <c:pt idx="103">
                  <c:v>41852</c:v>
                </c:pt>
                <c:pt idx="104">
                  <c:v>41883</c:v>
                </c:pt>
                <c:pt idx="105">
                  <c:v>41913</c:v>
                </c:pt>
                <c:pt idx="106">
                  <c:v>41944</c:v>
                </c:pt>
                <c:pt idx="107">
                  <c:v>41974</c:v>
                </c:pt>
                <c:pt idx="108">
                  <c:v>42005</c:v>
                </c:pt>
                <c:pt idx="109">
                  <c:v>42036</c:v>
                </c:pt>
                <c:pt idx="110">
                  <c:v>42064</c:v>
                </c:pt>
                <c:pt idx="111">
                  <c:v>42095</c:v>
                </c:pt>
                <c:pt idx="112">
                  <c:v>42125</c:v>
                </c:pt>
                <c:pt idx="113">
                  <c:v>42156</c:v>
                </c:pt>
                <c:pt idx="114">
                  <c:v>42186</c:v>
                </c:pt>
                <c:pt idx="115">
                  <c:v>42217</c:v>
                </c:pt>
                <c:pt idx="116">
                  <c:v>42248</c:v>
                </c:pt>
                <c:pt idx="117">
                  <c:v>42278</c:v>
                </c:pt>
                <c:pt idx="118">
                  <c:v>42309</c:v>
                </c:pt>
                <c:pt idx="119">
                  <c:v>42339</c:v>
                </c:pt>
                <c:pt idx="120">
                  <c:v>42370</c:v>
                </c:pt>
                <c:pt idx="121">
                  <c:v>42401</c:v>
                </c:pt>
                <c:pt idx="122">
                  <c:v>42430</c:v>
                </c:pt>
                <c:pt idx="123">
                  <c:v>42461</c:v>
                </c:pt>
                <c:pt idx="124">
                  <c:v>42491</c:v>
                </c:pt>
                <c:pt idx="125">
                  <c:v>42522</c:v>
                </c:pt>
                <c:pt idx="126">
                  <c:v>42552</c:v>
                </c:pt>
                <c:pt idx="127">
                  <c:v>42583</c:v>
                </c:pt>
                <c:pt idx="128">
                  <c:v>42614</c:v>
                </c:pt>
                <c:pt idx="129">
                  <c:v>42644</c:v>
                </c:pt>
                <c:pt idx="130">
                  <c:v>42675</c:v>
                </c:pt>
                <c:pt idx="131">
                  <c:v>42705</c:v>
                </c:pt>
                <c:pt idx="132">
                  <c:v>42736</c:v>
                </c:pt>
                <c:pt idx="133">
                  <c:v>42767</c:v>
                </c:pt>
                <c:pt idx="134">
                  <c:v>42795</c:v>
                </c:pt>
                <c:pt idx="135">
                  <c:v>42826</c:v>
                </c:pt>
                <c:pt idx="136">
                  <c:v>42856</c:v>
                </c:pt>
                <c:pt idx="137">
                  <c:v>42887</c:v>
                </c:pt>
                <c:pt idx="138">
                  <c:v>42917</c:v>
                </c:pt>
                <c:pt idx="139">
                  <c:v>42948</c:v>
                </c:pt>
                <c:pt idx="140">
                  <c:v>42979</c:v>
                </c:pt>
                <c:pt idx="141">
                  <c:v>43009</c:v>
                </c:pt>
                <c:pt idx="142">
                  <c:v>43040</c:v>
                </c:pt>
                <c:pt idx="143">
                  <c:v>43070</c:v>
                </c:pt>
                <c:pt idx="144">
                  <c:v>43101</c:v>
                </c:pt>
                <c:pt idx="145">
                  <c:v>43132</c:v>
                </c:pt>
                <c:pt idx="146">
                  <c:v>43160</c:v>
                </c:pt>
                <c:pt idx="147">
                  <c:v>43191</c:v>
                </c:pt>
                <c:pt idx="148">
                  <c:v>43221</c:v>
                </c:pt>
                <c:pt idx="149">
                  <c:v>43252</c:v>
                </c:pt>
                <c:pt idx="150">
                  <c:v>43282</c:v>
                </c:pt>
                <c:pt idx="151">
                  <c:v>43313</c:v>
                </c:pt>
                <c:pt idx="152">
                  <c:v>43344</c:v>
                </c:pt>
                <c:pt idx="153">
                  <c:v>43374</c:v>
                </c:pt>
                <c:pt idx="154">
                  <c:v>43405</c:v>
                </c:pt>
                <c:pt idx="155">
                  <c:v>43435</c:v>
                </c:pt>
                <c:pt idx="156">
                  <c:v>43466</c:v>
                </c:pt>
                <c:pt idx="157">
                  <c:v>43497</c:v>
                </c:pt>
                <c:pt idx="158">
                  <c:v>43525</c:v>
                </c:pt>
                <c:pt idx="159">
                  <c:v>43556</c:v>
                </c:pt>
                <c:pt idx="160">
                  <c:v>43586</c:v>
                </c:pt>
                <c:pt idx="161">
                  <c:v>43617</c:v>
                </c:pt>
                <c:pt idx="162">
                  <c:v>43647</c:v>
                </c:pt>
                <c:pt idx="163">
                  <c:v>43678</c:v>
                </c:pt>
                <c:pt idx="164">
                  <c:v>43709</c:v>
                </c:pt>
                <c:pt idx="165">
                  <c:v>43739</c:v>
                </c:pt>
                <c:pt idx="166">
                  <c:v>43770</c:v>
                </c:pt>
                <c:pt idx="167">
                  <c:v>43800</c:v>
                </c:pt>
                <c:pt idx="168">
                  <c:v>43831</c:v>
                </c:pt>
                <c:pt idx="169">
                  <c:v>43862</c:v>
                </c:pt>
                <c:pt idx="170">
                  <c:v>43891</c:v>
                </c:pt>
                <c:pt idx="171">
                  <c:v>43922</c:v>
                </c:pt>
                <c:pt idx="172">
                  <c:v>43952</c:v>
                </c:pt>
                <c:pt idx="173">
                  <c:v>43983</c:v>
                </c:pt>
                <c:pt idx="174">
                  <c:v>44013</c:v>
                </c:pt>
                <c:pt idx="175">
                  <c:v>44044</c:v>
                </c:pt>
                <c:pt idx="176">
                  <c:v>44075</c:v>
                </c:pt>
                <c:pt idx="177">
                  <c:v>44105</c:v>
                </c:pt>
                <c:pt idx="178">
                  <c:v>44136</c:v>
                </c:pt>
                <c:pt idx="179">
                  <c:v>44166</c:v>
                </c:pt>
                <c:pt idx="180">
                  <c:v>44197</c:v>
                </c:pt>
                <c:pt idx="181">
                  <c:v>44228</c:v>
                </c:pt>
                <c:pt idx="182">
                  <c:v>44256</c:v>
                </c:pt>
                <c:pt idx="183">
                  <c:v>44287</c:v>
                </c:pt>
                <c:pt idx="184">
                  <c:v>44317</c:v>
                </c:pt>
                <c:pt idx="185">
                  <c:v>44348</c:v>
                </c:pt>
                <c:pt idx="186">
                  <c:v>44378</c:v>
                </c:pt>
                <c:pt idx="187">
                  <c:v>44409</c:v>
                </c:pt>
                <c:pt idx="188">
                  <c:v>44440</c:v>
                </c:pt>
                <c:pt idx="189">
                  <c:v>44470</c:v>
                </c:pt>
                <c:pt idx="190">
                  <c:v>44501</c:v>
                </c:pt>
                <c:pt idx="191">
                  <c:v>44531</c:v>
                </c:pt>
                <c:pt idx="192">
                  <c:v>44562</c:v>
                </c:pt>
                <c:pt idx="193">
                  <c:v>44593</c:v>
                </c:pt>
                <c:pt idx="194">
                  <c:v>44621</c:v>
                </c:pt>
                <c:pt idx="195">
                  <c:v>44652</c:v>
                </c:pt>
                <c:pt idx="196">
                  <c:v>44682</c:v>
                </c:pt>
                <c:pt idx="197">
                  <c:v>44713</c:v>
                </c:pt>
                <c:pt idx="198">
                  <c:v>44743</c:v>
                </c:pt>
                <c:pt idx="199">
                  <c:v>44774</c:v>
                </c:pt>
                <c:pt idx="200">
                  <c:v>44805</c:v>
                </c:pt>
                <c:pt idx="201">
                  <c:v>44835</c:v>
                </c:pt>
                <c:pt idx="202">
                  <c:v>44866</c:v>
                </c:pt>
                <c:pt idx="203">
                  <c:v>44896</c:v>
                </c:pt>
                <c:pt idx="204">
                  <c:v>44927</c:v>
                </c:pt>
                <c:pt idx="205">
                  <c:v>44958</c:v>
                </c:pt>
                <c:pt idx="206">
                  <c:v>44986</c:v>
                </c:pt>
                <c:pt idx="207">
                  <c:v>45017</c:v>
                </c:pt>
                <c:pt idx="208">
                  <c:v>45047</c:v>
                </c:pt>
                <c:pt idx="209">
                  <c:v>45078</c:v>
                </c:pt>
                <c:pt idx="210">
                  <c:v>45108</c:v>
                </c:pt>
                <c:pt idx="211">
                  <c:v>45139</c:v>
                </c:pt>
                <c:pt idx="212">
                  <c:v>45170</c:v>
                </c:pt>
                <c:pt idx="213">
                  <c:v>45200</c:v>
                </c:pt>
                <c:pt idx="214">
                  <c:v>45231</c:v>
                </c:pt>
                <c:pt idx="215">
                  <c:v>45261</c:v>
                </c:pt>
                <c:pt idx="216">
                  <c:v>45292</c:v>
                </c:pt>
                <c:pt idx="217">
                  <c:v>45323</c:v>
                </c:pt>
                <c:pt idx="218">
                  <c:v>45352</c:v>
                </c:pt>
                <c:pt idx="219">
                  <c:v>45383</c:v>
                </c:pt>
                <c:pt idx="220">
                  <c:v>45413</c:v>
                </c:pt>
                <c:pt idx="221">
                  <c:v>45444</c:v>
                </c:pt>
                <c:pt idx="222">
                  <c:v>45474</c:v>
                </c:pt>
              </c:numCache>
            </c:numRef>
          </c:cat>
          <c:val>
            <c:numRef>
              <c:f>[12]Industry!$C$2:$C$224</c:f>
              <c:numCache>
                <c:formatCode>General</c:formatCode>
                <c:ptCount val="223"/>
                <c:pt idx="0">
                  <c:v>5811</c:v>
                </c:pt>
                <c:pt idx="1">
                  <c:v>17916</c:v>
                </c:pt>
                <c:pt idx="2">
                  <c:v>32378</c:v>
                </c:pt>
                <c:pt idx="3">
                  <c:v>31882</c:v>
                </c:pt>
                <c:pt idx="4">
                  <c:v>34541</c:v>
                </c:pt>
                <c:pt idx="5">
                  <c:v>29663</c:v>
                </c:pt>
                <c:pt idx="6">
                  <c:v>23740</c:v>
                </c:pt>
                <c:pt idx="7">
                  <c:v>25564</c:v>
                </c:pt>
                <c:pt idx="8">
                  <c:v>43928</c:v>
                </c:pt>
                <c:pt idx="9">
                  <c:v>54411</c:v>
                </c:pt>
                <c:pt idx="10">
                  <c:v>80314</c:v>
                </c:pt>
                <c:pt idx="11">
                  <c:v>53929</c:v>
                </c:pt>
                <c:pt idx="12">
                  <c:v>29104</c:v>
                </c:pt>
                <c:pt idx="13">
                  <c:v>24353</c:v>
                </c:pt>
                <c:pt idx="14">
                  <c:v>27192</c:v>
                </c:pt>
                <c:pt idx="15">
                  <c:v>28212</c:v>
                </c:pt>
                <c:pt idx="16">
                  <c:v>27743</c:v>
                </c:pt>
                <c:pt idx="17">
                  <c:v>25765</c:v>
                </c:pt>
                <c:pt idx="18">
                  <c:v>26839</c:v>
                </c:pt>
                <c:pt idx="19">
                  <c:v>24836</c:v>
                </c:pt>
                <c:pt idx="20">
                  <c:v>22963</c:v>
                </c:pt>
                <c:pt idx="21">
                  <c:v>30741</c:v>
                </c:pt>
                <c:pt idx="22">
                  <c:v>30597</c:v>
                </c:pt>
                <c:pt idx="23">
                  <c:v>24792</c:v>
                </c:pt>
                <c:pt idx="24">
                  <c:v>22815</c:v>
                </c:pt>
                <c:pt idx="25">
                  <c:v>22681</c:v>
                </c:pt>
                <c:pt idx="26">
                  <c:v>32895</c:v>
                </c:pt>
                <c:pt idx="27">
                  <c:v>41811</c:v>
                </c:pt>
                <c:pt idx="28">
                  <c:v>37006</c:v>
                </c:pt>
                <c:pt idx="29">
                  <c:v>35588</c:v>
                </c:pt>
                <c:pt idx="30">
                  <c:v>32801</c:v>
                </c:pt>
                <c:pt idx="31">
                  <c:v>22753</c:v>
                </c:pt>
                <c:pt idx="32">
                  <c:v>20127</c:v>
                </c:pt>
                <c:pt idx="33">
                  <c:v>15786</c:v>
                </c:pt>
                <c:pt idx="34">
                  <c:v>10102</c:v>
                </c:pt>
                <c:pt idx="35">
                  <c:v>8479</c:v>
                </c:pt>
                <c:pt idx="36">
                  <c:v>7388</c:v>
                </c:pt>
                <c:pt idx="37">
                  <c:v>14344</c:v>
                </c:pt>
                <c:pt idx="38">
                  <c:v>18196</c:v>
                </c:pt>
                <c:pt idx="39">
                  <c:v>21162</c:v>
                </c:pt>
                <c:pt idx="40">
                  <c:v>22986</c:v>
                </c:pt>
                <c:pt idx="41">
                  <c:v>25294</c:v>
                </c:pt>
                <c:pt idx="42">
                  <c:v>26413</c:v>
                </c:pt>
                <c:pt idx="43">
                  <c:v>24734</c:v>
                </c:pt>
                <c:pt idx="44">
                  <c:v>29289</c:v>
                </c:pt>
                <c:pt idx="45">
                  <c:v>27623</c:v>
                </c:pt>
                <c:pt idx="46">
                  <c:v>21000</c:v>
                </c:pt>
                <c:pt idx="47">
                  <c:v>18833</c:v>
                </c:pt>
                <c:pt idx="48">
                  <c:v>13399</c:v>
                </c:pt>
                <c:pt idx="49">
                  <c:v>15358</c:v>
                </c:pt>
                <c:pt idx="50">
                  <c:v>19383</c:v>
                </c:pt>
                <c:pt idx="51">
                  <c:v>17379</c:v>
                </c:pt>
                <c:pt idx="52">
                  <c:v>14528</c:v>
                </c:pt>
                <c:pt idx="53">
                  <c:v>14184</c:v>
                </c:pt>
                <c:pt idx="54">
                  <c:v>12970</c:v>
                </c:pt>
                <c:pt idx="55">
                  <c:v>11553</c:v>
                </c:pt>
                <c:pt idx="56">
                  <c:v>11880</c:v>
                </c:pt>
                <c:pt idx="57">
                  <c:v>17342</c:v>
                </c:pt>
                <c:pt idx="58">
                  <c:v>21257</c:v>
                </c:pt>
                <c:pt idx="59">
                  <c:v>24533</c:v>
                </c:pt>
                <c:pt idx="60">
                  <c:v>17660</c:v>
                </c:pt>
                <c:pt idx="61">
                  <c:v>20598</c:v>
                </c:pt>
                <c:pt idx="62">
                  <c:v>26951</c:v>
                </c:pt>
                <c:pt idx="63">
                  <c:v>23559</c:v>
                </c:pt>
                <c:pt idx="64">
                  <c:v>21325</c:v>
                </c:pt>
                <c:pt idx="65">
                  <c:v>19634</c:v>
                </c:pt>
                <c:pt idx="66">
                  <c:v>18518</c:v>
                </c:pt>
                <c:pt idx="67">
                  <c:v>19084</c:v>
                </c:pt>
                <c:pt idx="68">
                  <c:v>20989</c:v>
                </c:pt>
                <c:pt idx="69">
                  <c:v>22340</c:v>
                </c:pt>
                <c:pt idx="70">
                  <c:v>21193</c:v>
                </c:pt>
                <c:pt idx="71">
                  <c:v>26648</c:v>
                </c:pt>
                <c:pt idx="72">
                  <c:v>6263</c:v>
                </c:pt>
                <c:pt idx="73">
                  <c:v>13135</c:v>
                </c:pt>
                <c:pt idx="74">
                  <c:v>18312</c:v>
                </c:pt>
                <c:pt idx="75">
                  <c:v>17800</c:v>
                </c:pt>
                <c:pt idx="76">
                  <c:v>16872</c:v>
                </c:pt>
                <c:pt idx="77">
                  <c:v>15073</c:v>
                </c:pt>
                <c:pt idx="78">
                  <c:v>14442</c:v>
                </c:pt>
                <c:pt idx="79">
                  <c:v>12372</c:v>
                </c:pt>
                <c:pt idx="80">
                  <c:v>10604</c:v>
                </c:pt>
                <c:pt idx="81">
                  <c:v>18228</c:v>
                </c:pt>
                <c:pt idx="82">
                  <c:v>19080</c:v>
                </c:pt>
                <c:pt idx="83">
                  <c:v>26517</c:v>
                </c:pt>
                <c:pt idx="84">
                  <c:v>6006</c:v>
                </c:pt>
                <c:pt idx="85">
                  <c:v>12255</c:v>
                </c:pt>
                <c:pt idx="86">
                  <c:v>18092</c:v>
                </c:pt>
                <c:pt idx="87">
                  <c:v>22845</c:v>
                </c:pt>
                <c:pt idx="88">
                  <c:v>26629</c:v>
                </c:pt>
                <c:pt idx="89">
                  <c:v>35716</c:v>
                </c:pt>
                <c:pt idx="90">
                  <c:v>10953</c:v>
                </c:pt>
                <c:pt idx="91">
                  <c:v>13937</c:v>
                </c:pt>
                <c:pt idx="92">
                  <c:v>18656</c:v>
                </c:pt>
                <c:pt idx="93">
                  <c:v>30928</c:v>
                </c:pt>
                <c:pt idx="94">
                  <c:v>28013</c:v>
                </c:pt>
                <c:pt idx="95">
                  <c:v>27174</c:v>
                </c:pt>
                <c:pt idx="96">
                  <c:v>17566</c:v>
                </c:pt>
                <c:pt idx="97">
                  <c:v>24198</c:v>
                </c:pt>
                <c:pt idx="98">
                  <c:v>29674</c:v>
                </c:pt>
                <c:pt idx="99">
                  <c:v>29496</c:v>
                </c:pt>
                <c:pt idx="100">
                  <c:v>24193</c:v>
                </c:pt>
                <c:pt idx="101">
                  <c:v>20940</c:v>
                </c:pt>
                <c:pt idx="102">
                  <c:v>22444</c:v>
                </c:pt>
                <c:pt idx="103">
                  <c:v>23862</c:v>
                </c:pt>
                <c:pt idx="104">
                  <c:v>28906</c:v>
                </c:pt>
                <c:pt idx="105">
                  <c:v>37107</c:v>
                </c:pt>
                <c:pt idx="106">
                  <c:v>29689</c:v>
                </c:pt>
                <c:pt idx="107">
                  <c:v>25770</c:v>
                </c:pt>
                <c:pt idx="108">
                  <c:v>23296</c:v>
                </c:pt>
                <c:pt idx="109">
                  <c:v>24512</c:v>
                </c:pt>
                <c:pt idx="110">
                  <c:v>37104</c:v>
                </c:pt>
                <c:pt idx="111">
                  <c:v>40460</c:v>
                </c:pt>
                <c:pt idx="112">
                  <c:v>37257</c:v>
                </c:pt>
                <c:pt idx="113">
                  <c:v>36536</c:v>
                </c:pt>
                <c:pt idx="114">
                  <c:v>35723</c:v>
                </c:pt>
                <c:pt idx="115">
                  <c:v>31159</c:v>
                </c:pt>
                <c:pt idx="116">
                  <c:v>29189</c:v>
                </c:pt>
                <c:pt idx="117">
                  <c:v>35855</c:v>
                </c:pt>
                <c:pt idx="118">
                  <c:v>31352</c:v>
                </c:pt>
                <c:pt idx="119">
                  <c:v>27656</c:v>
                </c:pt>
                <c:pt idx="120">
                  <c:v>19365</c:v>
                </c:pt>
                <c:pt idx="121">
                  <c:v>18174</c:v>
                </c:pt>
                <c:pt idx="122">
                  <c:v>24560</c:v>
                </c:pt>
                <c:pt idx="123">
                  <c:v>27329</c:v>
                </c:pt>
                <c:pt idx="124">
                  <c:v>30260</c:v>
                </c:pt>
                <c:pt idx="125">
                  <c:v>32031</c:v>
                </c:pt>
                <c:pt idx="126">
                  <c:v>33777</c:v>
                </c:pt>
                <c:pt idx="127">
                  <c:v>35143</c:v>
                </c:pt>
                <c:pt idx="128">
                  <c:v>32677</c:v>
                </c:pt>
                <c:pt idx="129">
                  <c:v>38295</c:v>
                </c:pt>
                <c:pt idx="130">
                  <c:v>35014</c:v>
                </c:pt>
                <c:pt idx="131">
                  <c:v>28659</c:v>
                </c:pt>
                <c:pt idx="132">
                  <c:v>16823</c:v>
                </c:pt>
                <c:pt idx="133">
                  <c:v>18703</c:v>
                </c:pt>
                <c:pt idx="134">
                  <c:v>24547</c:v>
                </c:pt>
                <c:pt idx="135">
                  <c:v>24623</c:v>
                </c:pt>
                <c:pt idx="136">
                  <c:v>28428</c:v>
                </c:pt>
                <c:pt idx="137">
                  <c:v>33372</c:v>
                </c:pt>
                <c:pt idx="138">
                  <c:v>34275</c:v>
                </c:pt>
                <c:pt idx="139">
                  <c:v>32835</c:v>
                </c:pt>
                <c:pt idx="140">
                  <c:v>30447</c:v>
                </c:pt>
                <c:pt idx="141">
                  <c:v>22926</c:v>
                </c:pt>
                <c:pt idx="142">
                  <c:v>25509</c:v>
                </c:pt>
                <c:pt idx="143">
                  <c:v>23701</c:v>
                </c:pt>
                <c:pt idx="144">
                  <c:v>22221</c:v>
                </c:pt>
                <c:pt idx="145">
                  <c:v>22853</c:v>
                </c:pt>
                <c:pt idx="146">
                  <c:v>30022</c:v>
                </c:pt>
                <c:pt idx="147">
                  <c:v>24698</c:v>
                </c:pt>
                <c:pt idx="148">
                  <c:v>23335</c:v>
                </c:pt>
                <c:pt idx="149">
                  <c:v>21120</c:v>
                </c:pt>
                <c:pt idx="150">
                  <c:v>21756</c:v>
                </c:pt>
                <c:pt idx="151">
                  <c:v>25027</c:v>
                </c:pt>
                <c:pt idx="152">
                  <c:v>29991</c:v>
                </c:pt>
                <c:pt idx="153">
                  <c:v>36036</c:v>
                </c:pt>
                <c:pt idx="154">
                  <c:v>23597</c:v>
                </c:pt>
                <c:pt idx="155">
                  <c:v>18986</c:v>
                </c:pt>
                <c:pt idx="156">
                  <c:v>16443</c:v>
                </c:pt>
                <c:pt idx="157">
                  <c:v>13838</c:v>
                </c:pt>
                <c:pt idx="158">
                  <c:v>16742</c:v>
                </c:pt>
                <c:pt idx="159">
                  <c:v>18442</c:v>
                </c:pt>
                <c:pt idx="160">
                  <c:v>18749</c:v>
                </c:pt>
                <c:pt idx="161">
                  <c:v>17954</c:v>
                </c:pt>
                <c:pt idx="162">
                  <c:v>22215</c:v>
                </c:pt>
                <c:pt idx="163">
                  <c:v>21776</c:v>
                </c:pt>
                <c:pt idx="164">
                  <c:v>21556</c:v>
                </c:pt>
                <c:pt idx="165">
                  <c:v>28320</c:v>
                </c:pt>
                <c:pt idx="166">
                  <c:v>31234</c:v>
                </c:pt>
                <c:pt idx="167">
                  <c:v>40218</c:v>
                </c:pt>
                <c:pt idx="168">
                  <c:v>38548</c:v>
                </c:pt>
                <c:pt idx="169">
                  <c:v>49795</c:v>
                </c:pt>
                <c:pt idx="170">
                  <c:v>48736</c:v>
                </c:pt>
                <c:pt idx="171">
                  <c:v>27400</c:v>
                </c:pt>
                <c:pt idx="172">
                  <c:v>29973</c:v>
                </c:pt>
                <c:pt idx="173">
                  <c:v>56071</c:v>
                </c:pt>
                <c:pt idx="174">
                  <c:v>49063</c:v>
                </c:pt>
                <c:pt idx="175">
                  <c:v>28648</c:v>
                </c:pt>
                <c:pt idx="176">
                  <c:v>27334</c:v>
                </c:pt>
                <c:pt idx="177">
                  <c:v>31255</c:v>
                </c:pt>
                <c:pt idx="178">
                  <c:v>31035</c:v>
                </c:pt>
                <c:pt idx="179">
                  <c:v>47013</c:v>
                </c:pt>
                <c:pt idx="180">
                  <c:v>34857</c:v>
                </c:pt>
                <c:pt idx="181">
                  <c:v>34726</c:v>
                </c:pt>
                <c:pt idx="182">
                  <c:v>38236</c:v>
                </c:pt>
                <c:pt idx="183">
                  <c:v>33139</c:v>
                </c:pt>
                <c:pt idx="184">
                  <c:v>34244</c:v>
                </c:pt>
                <c:pt idx="185">
                  <c:v>30295</c:v>
                </c:pt>
                <c:pt idx="186">
                  <c:v>31060</c:v>
                </c:pt>
                <c:pt idx="187">
                  <c:v>30617</c:v>
                </c:pt>
                <c:pt idx="188">
                  <c:v>27641</c:v>
                </c:pt>
                <c:pt idx="189">
                  <c:v>23835</c:v>
                </c:pt>
                <c:pt idx="190">
                  <c:v>18564</c:v>
                </c:pt>
                <c:pt idx="191">
                  <c:v>15179</c:v>
                </c:pt>
                <c:pt idx="192">
                  <c:v>11378</c:v>
                </c:pt>
                <c:pt idx="193">
                  <c:v>11534</c:v>
                </c:pt>
                <c:pt idx="194">
                  <c:v>15011</c:v>
                </c:pt>
                <c:pt idx="195">
                  <c:v>17226</c:v>
                </c:pt>
                <c:pt idx="196">
                  <c:v>18650</c:v>
                </c:pt>
                <c:pt idx="197">
                  <c:v>15087</c:v>
                </c:pt>
                <c:pt idx="198">
                  <c:v>11876</c:v>
                </c:pt>
                <c:pt idx="199">
                  <c:v>9868</c:v>
                </c:pt>
                <c:pt idx="200">
                  <c:v>9221</c:v>
                </c:pt>
                <c:pt idx="201">
                  <c:v>8697</c:v>
                </c:pt>
                <c:pt idx="202">
                  <c:v>8876</c:v>
                </c:pt>
                <c:pt idx="203">
                  <c:v>8283</c:v>
                </c:pt>
                <c:pt idx="204">
                  <c:v>7658</c:v>
                </c:pt>
                <c:pt idx="205">
                  <c:v>13265</c:v>
                </c:pt>
                <c:pt idx="206">
                  <c:v>16910</c:v>
                </c:pt>
                <c:pt idx="207">
                  <c:v>15708</c:v>
                </c:pt>
                <c:pt idx="208">
                  <c:v>18271</c:v>
                </c:pt>
                <c:pt idx="209">
                  <c:v>17315</c:v>
                </c:pt>
                <c:pt idx="210">
                  <c:v>16098</c:v>
                </c:pt>
                <c:pt idx="211">
                  <c:v>16561</c:v>
                </c:pt>
                <c:pt idx="212">
                  <c:v>16345</c:v>
                </c:pt>
                <c:pt idx="213">
                  <c:v>14349</c:v>
                </c:pt>
                <c:pt idx="214">
                  <c:v>13049</c:v>
                </c:pt>
                <c:pt idx="215">
                  <c:v>11010</c:v>
                </c:pt>
                <c:pt idx="216">
                  <c:v>12909</c:v>
                </c:pt>
                <c:pt idx="217">
                  <c:v>14121</c:v>
                </c:pt>
                <c:pt idx="218">
                  <c:v>16624</c:v>
                </c:pt>
                <c:pt idx="219">
                  <c:v>19226</c:v>
                </c:pt>
                <c:pt idx="220">
                  <c:v>19158</c:v>
                </c:pt>
                <c:pt idx="221">
                  <c:v>19612</c:v>
                </c:pt>
                <c:pt idx="222">
                  <c:v>24901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16B-4259-B9F8-C76AD3EA6856}"/>
            </c:ext>
          </c:extLst>
        </c:ser>
        <c:ser>
          <c:idx val="2"/>
          <c:order val="2"/>
          <c:tx>
            <c:strRef>
              <c:f>[12]Industry!$D$1</c:f>
              <c:strCache>
                <c:ptCount val="1"/>
                <c:pt idx="0">
                  <c:v>5대 광역시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[12]Industry!$A$2:$A$224</c:f>
              <c:numCache>
                <c:formatCode>General</c:formatCode>
                <c:ptCount val="223"/>
                <c:pt idx="0">
                  <c:v>38718</c:v>
                </c:pt>
                <c:pt idx="1">
                  <c:v>38749</c:v>
                </c:pt>
                <c:pt idx="2">
                  <c:v>38777</c:v>
                </c:pt>
                <c:pt idx="3">
                  <c:v>38808</c:v>
                </c:pt>
                <c:pt idx="4">
                  <c:v>38838</c:v>
                </c:pt>
                <c:pt idx="5">
                  <c:v>38869</c:v>
                </c:pt>
                <c:pt idx="6">
                  <c:v>38899</c:v>
                </c:pt>
                <c:pt idx="7">
                  <c:v>38930</c:v>
                </c:pt>
                <c:pt idx="8">
                  <c:v>38961</c:v>
                </c:pt>
                <c:pt idx="9">
                  <c:v>38991</c:v>
                </c:pt>
                <c:pt idx="10">
                  <c:v>39022</c:v>
                </c:pt>
                <c:pt idx="11">
                  <c:v>39052</c:v>
                </c:pt>
                <c:pt idx="12">
                  <c:v>39083</c:v>
                </c:pt>
                <c:pt idx="13">
                  <c:v>39114</c:v>
                </c:pt>
                <c:pt idx="14">
                  <c:v>39142</c:v>
                </c:pt>
                <c:pt idx="15">
                  <c:v>39173</c:v>
                </c:pt>
                <c:pt idx="16">
                  <c:v>39203</c:v>
                </c:pt>
                <c:pt idx="17">
                  <c:v>39234</c:v>
                </c:pt>
                <c:pt idx="18">
                  <c:v>39264</c:v>
                </c:pt>
                <c:pt idx="19">
                  <c:v>39295</c:v>
                </c:pt>
                <c:pt idx="20">
                  <c:v>39326</c:v>
                </c:pt>
                <c:pt idx="21">
                  <c:v>39356</c:v>
                </c:pt>
                <c:pt idx="22">
                  <c:v>39387</c:v>
                </c:pt>
                <c:pt idx="23">
                  <c:v>39417</c:v>
                </c:pt>
                <c:pt idx="24">
                  <c:v>39448</c:v>
                </c:pt>
                <c:pt idx="25">
                  <c:v>39479</c:v>
                </c:pt>
                <c:pt idx="26">
                  <c:v>39508</c:v>
                </c:pt>
                <c:pt idx="27">
                  <c:v>39539</c:v>
                </c:pt>
                <c:pt idx="28">
                  <c:v>39569</c:v>
                </c:pt>
                <c:pt idx="29">
                  <c:v>39600</c:v>
                </c:pt>
                <c:pt idx="30">
                  <c:v>39630</c:v>
                </c:pt>
                <c:pt idx="31">
                  <c:v>39661</c:v>
                </c:pt>
                <c:pt idx="32">
                  <c:v>39692</c:v>
                </c:pt>
                <c:pt idx="33">
                  <c:v>39722</c:v>
                </c:pt>
                <c:pt idx="34">
                  <c:v>39753</c:v>
                </c:pt>
                <c:pt idx="35">
                  <c:v>39783</c:v>
                </c:pt>
                <c:pt idx="36">
                  <c:v>39814</c:v>
                </c:pt>
                <c:pt idx="37">
                  <c:v>39845</c:v>
                </c:pt>
                <c:pt idx="38">
                  <c:v>39873</c:v>
                </c:pt>
                <c:pt idx="39">
                  <c:v>39904</c:v>
                </c:pt>
                <c:pt idx="40">
                  <c:v>39934</c:v>
                </c:pt>
                <c:pt idx="41">
                  <c:v>39965</c:v>
                </c:pt>
                <c:pt idx="42">
                  <c:v>39995</c:v>
                </c:pt>
                <c:pt idx="43">
                  <c:v>40026</c:v>
                </c:pt>
                <c:pt idx="44">
                  <c:v>40057</c:v>
                </c:pt>
                <c:pt idx="45">
                  <c:v>40087</c:v>
                </c:pt>
                <c:pt idx="46">
                  <c:v>40118</c:v>
                </c:pt>
                <c:pt idx="47">
                  <c:v>40148</c:v>
                </c:pt>
                <c:pt idx="48">
                  <c:v>40179</c:v>
                </c:pt>
                <c:pt idx="49">
                  <c:v>40210</c:v>
                </c:pt>
                <c:pt idx="50">
                  <c:v>40238</c:v>
                </c:pt>
                <c:pt idx="51">
                  <c:v>40269</c:v>
                </c:pt>
                <c:pt idx="52">
                  <c:v>40299</c:v>
                </c:pt>
                <c:pt idx="53">
                  <c:v>40330</c:v>
                </c:pt>
                <c:pt idx="54">
                  <c:v>40360</c:v>
                </c:pt>
                <c:pt idx="55">
                  <c:v>40391</c:v>
                </c:pt>
                <c:pt idx="56">
                  <c:v>40422</c:v>
                </c:pt>
                <c:pt idx="57">
                  <c:v>40452</c:v>
                </c:pt>
                <c:pt idx="58">
                  <c:v>40483</c:v>
                </c:pt>
                <c:pt idx="59">
                  <c:v>40513</c:v>
                </c:pt>
                <c:pt idx="60">
                  <c:v>40544</c:v>
                </c:pt>
                <c:pt idx="61">
                  <c:v>40575</c:v>
                </c:pt>
                <c:pt idx="62">
                  <c:v>40603</c:v>
                </c:pt>
                <c:pt idx="63">
                  <c:v>40634</c:v>
                </c:pt>
                <c:pt idx="64">
                  <c:v>40664</c:v>
                </c:pt>
                <c:pt idx="65">
                  <c:v>40695</c:v>
                </c:pt>
                <c:pt idx="66">
                  <c:v>40725</c:v>
                </c:pt>
                <c:pt idx="67">
                  <c:v>40756</c:v>
                </c:pt>
                <c:pt idx="68">
                  <c:v>40787</c:v>
                </c:pt>
                <c:pt idx="69">
                  <c:v>40817</c:v>
                </c:pt>
                <c:pt idx="70">
                  <c:v>40848</c:v>
                </c:pt>
                <c:pt idx="71">
                  <c:v>40878</c:v>
                </c:pt>
                <c:pt idx="72">
                  <c:v>40909</c:v>
                </c:pt>
                <c:pt idx="73">
                  <c:v>40940</c:v>
                </c:pt>
                <c:pt idx="74">
                  <c:v>40969</c:v>
                </c:pt>
                <c:pt idx="75">
                  <c:v>41000</c:v>
                </c:pt>
                <c:pt idx="76">
                  <c:v>41030</c:v>
                </c:pt>
                <c:pt idx="77">
                  <c:v>41061</c:v>
                </c:pt>
                <c:pt idx="78">
                  <c:v>41091</c:v>
                </c:pt>
                <c:pt idx="79">
                  <c:v>41122</c:v>
                </c:pt>
                <c:pt idx="80">
                  <c:v>41153</c:v>
                </c:pt>
                <c:pt idx="81">
                  <c:v>41183</c:v>
                </c:pt>
                <c:pt idx="82">
                  <c:v>41214</c:v>
                </c:pt>
                <c:pt idx="83">
                  <c:v>41244</c:v>
                </c:pt>
                <c:pt idx="84">
                  <c:v>41275</c:v>
                </c:pt>
                <c:pt idx="85">
                  <c:v>41306</c:v>
                </c:pt>
                <c:pt idx="86">
                  <c:v>41334</c:v>
                </c:pt>
                <c:pt idx="87">
                  <c:v>41365</c:v>
                </c:pt>
                <c:pt idx="88">
                  <c:v>41395</c:v>
                </c:pt>
                <c:pt idx="89">
                  <c:v>41426</c:v>
                </c:pt>
                <c:pt idx="90">
                  <c:v>41456</c:v>
                </c:pt>
                <c:pt idx="91">
                  <c:v>41487</c:v>
                </c:pt>
                <c:pt idx="92">
                  <c:v>41518</c:v>
                </c:pt>
                <c:pt idx="93">
                  <c:v>41548</c:v>
                </c:pt>
                <c:pt idx="94">
                  <c:v>41579</c:v>
                </c:pt>
                <c:pt idx="95">
                  <c:v>41609</c:v>
                </c:pt>
                <c:pt idx="96">
                  <c:v>41640</c:v>
                </c:pt>
                <c:pt idx="97">
                  <c:v>41671</c:v>
                </c:pt>
                <c:pt idx="98">
                  <c:v>41699</c:v>
                </c:pt>
                <c:pt idx="99">
                  <c:v>41730</c:v>
                </c:pt>
                <c:pt idx="100">
                  <c:v>41760</c:v>
                </c:pt>
                <c:pt idx="101">
                  <c:v>41791</c:v>
                </c:pt>
                <c:pt idx="102">
                  <c:v>41821</c:v>
                </c:pt>
                <c:pt idx="103">
                  <c:v>41852</c:v>
                </c:pt>
                <c:pt idx="104">
                  <c:v>41883</c:v>
                </c:pt>
                <c:pt idx="105">
                  <c:v>41913</c:v>
                </c:pt>
                <c:pt idx="106">
                  <c:v>41944</c:v>
                </c:pt>
                <c:pt idx="107">
                  <c:v>41974</c:v>
                </c:pt>
                <c:pt idx="108">
                  <c:v>42005</c:v>
                </c:pt>
                <c:pt idx="109">
                  <c:v>42036</c:v>
                </c:pt>
                <c:pt idx="110">
                  <c:v>42064</c:v>
                </c:pt>
                <c:pt idx="111">
                  <c:v>42095</c:v>
                </c:pt>
                <c:pt idx="112">
                  <c:v>42125</c:v>
                </c:pt>
                <c:pt idx="113">
                  <c:v>42156</c:v>
                </c:pt>
                <c:pt idx="114">
                  <c:v>42186</c:v>
                </c:pt>
                <c:pt idx="115">
                  <c:v>42217</c:v>
                </c:pt>
                <c:pt idx="116">
                  <c:v>42248</c:v>
                </c:pt>
                <c:pt idx="117">
                  <c:v>42278</c:v>
                </c:pt>
                <c:pt idx="118">
                  <c:v>42309</c:v>
                </c:pt>
                <c:pt idx="119">
                  <c:v>42339</c:v>
                </c:pt>
                <c:pt idx="120">
                  <c:v>42370</c:v>
                </c:pt>
                <c:pt idx="121">
                  <c:v>42401</c:v>
                </c:pt>
                <c:pt idx="122">
                  <c:v>42430</c:v>
                </c:pt>
                <c:pt idx="123">
                  <c:v>42461</c:v>
                </c:pt>
                <c:pt idx="124">
                  <c:v>42491</c:v>
                </c:pt>
                <c:pt idx="125">
                  <c:v>42522</c:v>
                </c:pt>
                <c:pt idx="126">
                  <c:v>42552</c:v>
                </c:pt>
                <c:pt idx="127">
                  <c:v>42583</c:v>
                </c:pt>
                <c:pt idx="128">
                  <c:v>42614</c:v>
                </c:pt>
                <c:pt idx="129">
                  <c:v>42644</c:v>
                </c:pt>
                <c:pt idx="130">
                  <c:v>42675</c:v>
                </c:pt>
                <c:pt idx="131">
                  <c:v>42705</c:v>
                </c:pt>
                <c:pt idx="132">
                  <c:v>42736</c:v>
                </c:pt>
                <c:pt idx="133">
                  <c:v>42767</c:v>
                </c:pt>
                <c:pt idx="134">
                  <c:v>42795</c:v>
                </c:pt>
                <c:pt idx="135">
                  <c:v>42826</c:v>
                </c:pt>
                <c:pt idx="136">
                  <c:v>42856</c:v>
                </c:pt>
                <c:pt idx="137">
                  <c:v>42887</c:v>
                </c:pt>
                <c:pt idx="138">
                  <c:v>42917</c:v>
                </c:pt>
                <c:pt idx="139">
                  <c:v>42948</c:v>
                </c:pt>
                <c:pt idx="140">
                  <c:v>42979</c:v>
                </c:pt>
                <c:pt idx="141">
                  <c:v>43009</c:v>
                </c:pt>
                <c:pt idx="142">
                  <c:v>43040</c:v>
                </c:pt>
                <c:pt idx="143">
                  <c:v>43070</c:v>
                </c:pt>
                <c:pt idx="144">
                  <c:v>43101</c:v>
                </c:pt>
                <c:pt idx="145">
                  <c:v>43132</c:v>
                </c:pt>
                <c:pt idx="146">
                  <c:v>43160</c:v>
                </c:pt>
                <c:pt idx="147">
                  <c:v>43191</c:v>
                </c:pt>
                <c:pt idx="148">
                  <c:v>43221</c:v>
                </c:pt>
                <c:pt idx="149">
                  <c:v>43252</c:v>
                </c:pt>
                <c:pt idx="150">
                  <c:v>43282</c:v>
                </c:pt>
                <c:pt idx="151">
                  <c:v>43313</c:v>
                </c:pt>
                <c:pt idx="152">
                  <c:v>43344</c:v>
                </c:pt>
                <c:pt idx="153">
                  <c:v>43374</c:v>
                </c:pt>
                <c:pt idx="154">
                  <c:v>43405</c:v>
                </c:pt>
                <c:pt idx="155">
                  <c:v>43435</c:v>
                </c:pt>
                <c:pt idx="156">
                  <c:v>43466</c:v>
                </c:pt>
                <c:pt idx="157">
                  <c:v>43497</c:v>
                </c:pt>
                <c:pt idx="158">
                  <c:v>43525</c:v>
                </c:pt>
                <c:pt idx="159">
                  <c:v>43556</c:v>
                </c:pt>
                <c:pt idx="160">
                  <c:v>43586</c:v>
                </c:pt>
                <c:pt idx="161">
                  <c:v>43617</c:v>
                </c:pt>
                <c:pt idx="162">
                  <c:v>43647</c:v>
                </c:pt>
                <c:pt idx="163">
                  <c:v>43678</c:v>
                </c:pt>
                <c:pt idx="164">
                  <c:v>43709</c:v>
                </c:pt>
                <c:pt idx="165">
                  <c:v>43739</c:v>
                </c:pt>
                <c:pt idx="166">
                  <c:v>43770</c:v>
                </c:pt>
                <c:pt idx="167">
                  <c:v>43800</c:v>
                </c:pt>
                <c:pt idx="168">
                  <c:v>43831</c:v>
                </c:pt>
                <c:pt idx="169">
                  <c:v>43862</c:v>
                </c:pt>
                <c:pt idx="170">
                  <c:v>43891</c:v>
                </c:pt>
                <c:pt idx="171">
                  <c:v>43922</c:v>
                </c:pt>
                <c:pt idx="172">
                  <c:v>43952</c:v>
                </c:pt>
                <c:pt idx="173">
                  <c:v>43983</c:v>
                </c:pt>
                <c:pt idx="174">
                  <c:v>44013</c:v>
                </c:pt>
                <c:pt idx="175">
                  <c:v>44044</c:v>
                </c:pt>
                <c:pt idx="176">
                  <c:v>44075</c:v>
                </c:pt>
                <c:pt idx="177">
                  <c:v>44105</c:v>
                </c:pt>
                <c:pt idx="178">
                  <c:v>44136</c:v>
                </c:pt>
                <c:pt idx="179">
                  <c:v>44166</c:v>
                </c:pt>
                <c:pt idx="180">
                  <c:v>44197</c:v>
                </c:pt>
                <c:pt idx="181">
                  <c:v>44228</c:v>
                </c:pt>
                <c:pt idx="182">
                  <c:v>44256</c:v>
                </c:pt>
                <c:pt idx="183">
                  <c:v>44287</c:v>
                </c:pt>
                <c:pt idx="184">
                  <c:v>44317</c:v>
                </c:pt>
                <c:pt idx="185">
                  <c:v>44348</c:v>
                </c:pt>
                <c:pt idx="186">
                  <c:v>44378</c:v>
                </c:pt>
                <c:pt idx="187">
                  <c:v>44409</c:v>
                </c:pt>
                <c:pt idx="188">
                  <c:v>44440</c:v>
                </c:pt>
                <c:pt idx="189">
                  <c:v>44470</c:v>
                </c:pt>
                <c:pt idx="190">
                  <c:v>44501</c:v>
                </c:pt>
                <c:pt idx="191">
                  <c:v>44531</c:v>
                </c:pt>
                <c:pt idx="192">
                  <c:v>44562</c:v>
                </c:pt>
                <c:pt idx="193">
                  <c:v>44593</c:v>
                </c:pt>
                <c:pt idx="194">
                  <c:v>44621</c:v>
                </c:pt>
                <c:pt idx="195">
                  <c:v>44652</c:v>
                </c:pt>
                <c:pt idx="196">
                  <c:v>44682</c:v>
                </c:pt>
                <c:pt idx="197">
                  <c:v>44713</c:v>
                </c:pt>
                <c:pt idx="198">
                  <c:v>44743</c:v>
                </c:pt>
                <c:pt idx="199">
                  <c:v>44774</c:v>
                </c:pt>
                <c:pt idx="200">
                  <c:v>44805</c:v>
                </c:pt>
                <c:pt idx="201">
                  <c:v>44835</c:v>
                </c:pt>
                <c:pt idx="202">
                  <c:v>44866</c:v>
                </c:pt>
                <c:pt idx="203">
                  <c:v>44896</c:v>
                </c:pt>
                <c:pt idx="204">
                  <c:v>44927</c:v>
                </c:pt>
                <c:pt idx="205">
                  <c:v>44958</c:v>
                </c:pt>
                <c:pt idx="206">
                  <c:v>44986</c:v>
                </c:pt>
                <c:pt idx="207">
                  <c:v>45017</c:v>
                </c:pt>
                <c:pt idx="208">
                  <c:v>45047</c:v>
                </c:pt>
                <c:pt idx="209">
                  <c:v>45078</c:v>
                </c:pt>
                <c:pt idx="210">
                  <c:v>45108</c:v>
                </c:pt>
                <c:pt idx="211">
                  <c:v>45139</c:v>
                </c:pt>
                <c:pt idx="212">
                  <c:v>45170</c:v>
                </c:pt>
                <c:pt idx="213">
                  <c:v>45200</c:v>
                </c:pt>
                <c:pt idx="214">
                  <c:v>45231</c:v>
                </c:pt>
                <c:pt idx="215">
                  <c:v>45261</c:v>
                </c:pt>
                <c:pt idx="216">
                  <c:v>45292</c:v>
                </c:pt>
                <c:pt idx="217">
                  <c:v>45323</c:v>
                </c:pt>
                <c:pt idx="218">
                  <c:v>45352</c:v>
                </c:pt>
                <c:pt idx="219">
                  <c:v>45383</c:v>
                </c:pt>
                <c:pt idx="220">
                  <c:v>45413</c:v>
                </c:pt>
                <c:pt idx="221">
                  <c:v>45444</c:v>
                </c:pt>
                <c:pt idx="222">
                  <c:v>45474</c:v>
                </c:pt>
              </c:numCache>
            </c:numRef>
          </c:cat>
          <c:val>
            <c:numRef>
              <c:f>[12]Industry!$D$2:$D$224</c:f>
              <c:numCache>
                <c:formatCode>General</c:formatCode>
                <c:ptCount val="223"/>
                <c:pt idx="0">
                  <c:v>2456</c:v>
                </c:pt>
                <c:pt idx="1">
                  <c:v>10937</c:v>
                </c:pt>
                <c:pt idx="2">
                  <c:v>17061</c:v>
                </c:pt>
                <c:pt idx="3">
                  <c:v>16363</c:v>
                </c:pt>
                <c:pt idx="4">
                  <c:v>15546</c:v>
                </c:pt>
                <c:pt idx="5">
                  <c:v>14280</c:v>
                </c:pt>
                <c:pt idx="6">
                  <c:v>10509</c:v>
                </c:pt>
                <c:pt idx="7">
                  <c:v>9288</c:v>
                </c:pt>
                <c:pt idx="8">
                  <c:v>16265</c:v>
                </c:pt>
                <c:pt idx="9">
                  <c:v>14910</c:v>
                </c:pt>
                <c:pt idx="10">
                  <c:v>21868</c:v>
                </c:pt>
                <c:pt idx="11">
                  <c:v>22925</c:v>
                </c:pt>
                <c:pt idx="12">
                  <c:v>14104</c:v>
                </c:pt>
                <c:pt idx="13">
                  <c:v>11334</c:v>
                </c:pt>
                <c:pt idx="14">
                  <c:v>13186</c:v>
                </c:pt>
                <c:pt idx="15">
                  <c:v>13985</c:v>
                </c:pt>
                <c:pt idx="16">
                  <c:v>14214</c:v>
                </c:pt>
                <c:pt idx="17">
                  <c:v>12131</c:v>
                </c:pt>
                <c:pt idx="18">
                  <c:v>12222</c:v>
                </c:pt>
                <c:pt idx="19">
                  <c:v>13571</c:v>
                </c:pt>
                <c:pt idx="20">
                  <c:v>9970</c:v>
                </c:pt>
                <c:pt idx="21">
                  <c:v>14901</c:v>
                </c:pt>
                <c:pt idx="22">
                  <c:v>15165</c:v>
                </c:pt>
                <c:pt idx="23">
                  <c:v>14622</c:v>
                </c:pt>
                <c:pt idx="24">
                  <c:v>14802</c:v>
                </c:pt>
                <c:pt idx="25">
                  <c:v>13289</c:v>
                </c:pt>
                <c:pt idx="26">
                  <c:v>15555</c:v>
                </c:pt>
                <c:pt idx="27">
                  <c:v>19846</c:v>
                </c:pt>
                <c:pt idx="28">
                  <c:v>16665</c:v>
                </c:pt>
                <c:pt idx="29">
                  <c:v>15615</c:v>
                </c:pt>
                <c:pt idx="30">
                  <c:v>15561</c:v>
                </c:pt>
                <c:pt idx="31">
                  <c:v>12511</c:v>
                </c:pt>
                <c:pt idx="32">
                  <c:v>12966</c:v>
                </c:pt>
                <c:pt idx="33">
                  <c:v>13733</c:v>
                </c:pt>
                <c:pt idx="34">
                  <c:v>10723</c:v>
                </c:pt>
                <c:pt idx="35">
                  <c:v>9831</c:v>
                </c:pt>
                <c:pt idx="36">
                  <c:v>7686</c:v>
                </c:pt>
                <c:pt idx="37">
                  <c:v>11336</c:v>
                </c:pt>
                <c:pt idx="38">
                  <c:v>16970</c:v>
                </c:pt>
                <c:pt idx="39">
                  <c:v>16554</c:v>
                </c:pt>
                <c:pt idx="40">
                  <c:v>15927</c:v>
                </c:pt>
                <c:pt idx="41">
                  <c:v>18047</c:v>
                </c:pt>
                <c:pt idx="42">
                  <c:v>18634</c:v>
                </c:pt>
                <c:pt idx="43">
                  <c:v>18413</c:v>
                </c:pt>
                <c:pt idx="44">
                  <c:v>21148</c:v>
                </c:pt>
                <c:pt idx="45">
                  <c:v>20727</c:v>
                </c:pt>
                <c:pt idx="46">
                  <c:v>19320</c:v>
                </c:pt>
                <c:pt idx="47">
                  <c:v>19197</c:v>
                </c:pt>
                <c:pt idx="48">
                  <c:v>15054</c:v>
                </c:pt>
                <c:pt idx="49">
                  <c:v>18181</c:v>
                </c:pt>
                <c:pt idx="50">
                  <c:v>21176</c:v>
                </c:pt>
                <c:pt idx="51">
                  <c:v>20761</c:v>
                </c:pt>
                <c:pt idx="52">
                  <c:v>17552</c:v>
                </c:pt>
                <c:pt idx="53">
                  <c:v>16961</c:v>
                </c:pt>
                <c:pt idx="54">
                  <c:v>15996</c:v>
                </c:pt>
                <c:pt idx="55">
                  <c:v>14954</c:v>
                </c:pt>
                <c:pt idx="56">
                  <c:v>13727</c:v>
                </c:pt>
                <c:pt idx="57">
                  <c:v>18835</c:v>
                </c:pt>
                <c:pt idx="58">
                  <c:v>22895</c:v>
                </c:pt>
                <c:pt idx="59">
                  <c:v>26367</c:v>
                </c:pt>
                <c:pt idx="60">
                  <c:v>18730</c:v>
                </c:pt>
                <c:pt idx="61">
                  <c:v>20858</c:v>
                </c:pt>
                <c:pt idx="62">
                  <c:v>24289</c:v>
                </c:pt>
                <c:pt idx="63">
                  <c:v>25479</c:v>
                </c:pt>
                <c:pt idx="64">
                  <c:v>22995</c:v>
                </c:pt>
                <c:pt idx="65">
                  <c:v>21996</c:v>
                </c:pt>
                <c:pt idx="66">
                  <c:v>20413</c:v>
                </c:pt>
                <c:pt idx="67">
                  <c:v>19060</c:v>
                </c:pt>
                <c:pt idx="68">
                  <c:v>17331</c:v>
                </c:pt>
                <c:pt idx="69">
                  <c:v>18946</c:v>
                </c:pt>
                <c:pt idx="70">
                  <c:v>20572</c:v>
                </c:pt>
                <c:pt idx="71">
                  <c:v>28193</c:v>
                </c:pt>
                <c:pt idx="72">
                  <c:v>7321</c:v>
                </c:pt>
                <c:pt idx="73">
                  <c:v>13978</c:v>
                </c:pt>
                <c:pt idx="74">
                  <c:v>17260</c:v>
                </c:pt>
                <c:pt idx="75">
                  <c:v>17960</c:v>
                </c:pt>
                <c:pt idx="76">
                  <c:v>17628</c:v>
                </c:pt>
                <c:pt idx="77">
                  <c:v>15543</c:v>
                </c:pt>
                <c:pt idx="78">
                  <c:v>14852</c:v>
                </c:pt>
                <c:pt idx="79">
                  <c:v>13702</c:v>
                </c:pt>
                <c:pt idx="80">
                  <c:v>10349</c:v>
                </c:pt>
                <c:pt idx="81">
                  <c:v>17325</c:v>
                </c:pt>
                <c:pt idx="82">
                  <c:v>18504</c:v>
                </c:pt>
                <c:pt idx="83">
                  <c:v>27188</c:v>
                </c:pt>
                <c:pt idx="84">
                  <c:v>6192</c:v>
                </c:pt>
                <c:pt idx="85">
                  <c:v>11870</c:v>
                </c:pt>
                <c:pt idx="86">
                  <c:v>16842</c:v>
                </c:pt>
                <c:pt idx="87">
                  <c:v>20400</c:v>
                </c:pt>
                <c:pt idx="88">
                  <c:v>22235</c:v>
                </c:pt>
                <c:pt idx="89">
                  <c:v>34818</c:v>
                </c:pt>
                <c:pt idx="90">
                  <c:v>9498</c:v>
                </c:pt>
                <c:pt idx="91">
                  <c:v>11374</c:v>
                </c:pt>
                <c:pt idx="92">
                  <c:v>13146</c:v>
                </c:pt>
                <c:pt idx="93">
                  <c:v>20189</c:v>
                </c:pt>
                <c:pt idx="94">
                  <c:v>20739</c:v>
                </c:pt>
                <c:pt idx="95">
                  <c:v>23139</c:v>
                </c:pt>
                <c:pt idx="96">
                  <c:v>14335</c:v>
                </c:pt>
                <c:pt idx="97">
                  <c:v>18904</c:v>
                </c:pt>
                <c:pt idx="98">
                  <c:v>20184</c:v>
                </c:pt>
                <c:pt idx="99">
                  <c:v>22297</c:v>
                </c:pt>
                <c:pt idx="100">
                  <c:v>19540</c:v>
                </c:pt>
                <c:pt idx="101">
                  <c:v>18593</c:v>
                </c:pt>
                <c:pt idx="102">
                  <c:v>19384</c:v>
                </c:pt>
                <c:pt idx="103">
                  <c:v>17840</c:v>
                </c:pt>
                <c:pt idx="104">
                  <c:v>19481</c:v>
                </c:pt>
                <c:pt idx="105">
                  <c:v>24738</c:v>
                </c:pt>
                <c:pt idx="106">
                  <c:v>22036</c:v>
                </c:pt>
                <c:pt idx="107">
                  <c:v>21045</c:v>
                </c:pt>
                <c:pt idx="108">
                  <c:v>19773</c:v>
                </c:pt>
                <c:pt idx="109">
                  <c:v>18766</c:v>
                </c:pt>
                <c:pt idx="110">
                  <c:v>24302</c:v>
                </c:pt>
                <c:pt idx="111">
                  <c:v>27293</c:v>
                </c:pt>
                <c:pt idx="112">
                  <c:v>24558</c:v>
                </c:pt>
                <c:pt idx="113">
                  <c:v>24758</c:v>
                </c:pt>
                <c:pt idx="114">
                  <c:v>24432</c:v>
                </c:pt>
                <c:pt idx="115">
                  <c:v>19973</c:v>
                </c:pt>
                <c:pt idx="116">
                  <c:v>17524</c:v>
                </c:pt>
                <c:pt idx="117">
                  <c:v>22331</c:v>
                </c:pt>
                <c:pt idx="118">
                  <c:v>22036</c:v>
                </c:pt>
                <c:pt idx="119">
                  <c:v>20373</c:v>
                </c:pt>
                <c:pt idx="120">
                  <c:v>13615</c:v>
                </c:pt>
                <c:pt idx="121">
                  <c:v>12127</c:v>
                </c:pt>
                <c:pt idx="122">
                  <c:v>15143</c:v>
                </c:pt>
                <c:pt idx="123">
                  <c:v>18151</c:v>
                </c:pt>
                <c:pt idx="124">
                  <c:v>17035</c:v>
                </c:pt>
                <c:pt idx="125">
                  <c:v>17506</c:v>
                </c:pt>
                <c:pt idx="126">
                  <c:v>17582</c:v>
                </c:pt>
                <c:pt idx="127">
                  <c:v>18737</c:v>
                </c:pt>
                <c:pt idx="128">
                  <c:v>18092</c:v>
                </c:pt>
                <c:pt idx="129">
                  <c:v>21901</c:v>
                </c:pt>
                <c:pt idx="130">
                  <c:v>22057</c:v>
                </c:pt>
                <c:pt idx="131">
                  <c:v>18874</c:v>
                </c:pt>
                <c:pt idx="132">
                  <c:v>14269</c:v>
                </c:pt>
                <c:pt idx="133">
                  <c:v>14977</c:v>
                </c:pt>
                <c:pt idx="134">
                  <c:v>16626</c:v>
                </c:pt>
                <c:pt idx="135">
                  <c:v>15803</c:v>
                </c:pt>
                <c:pt idx="136">
                  <c:v>16775</c:v>
                </c:pt>
                <c:pt idx="137">
                  <c:v>18066</c:v>
                </c:pt>
                <c:pt idx="138">
                  <c:v>18364</c:v>
                </c:pt>
                <c:pt idx="139">
                  <c:v>18405</c:v>
                </c:pt>
                <c:pt idx="140">
                  <c:v>17864</c:v>
                </c:pt>
                <c:pt idx="141">
                  <c:v>14515</c:v>
                </c:pt>
                <c:pt idx="142">
                  <c:v>15976</c:v>
                </c:pt>
                <c:pt idx="143">
                  <c:v>14472</c:v>
                </c:pt>
                <c:pt idx="144">
                  <c:v>14565</c:v>
                </c:pt>
                <c:pt idx="145">
                  <c:v>12585</c:v>
                </c:pt>
                <c:pt idx="146">
                  <c:v>17620</c:v>
                </c:pt>
                <c:pt idx="147">
                  <c:v>15139</c:v>
                </c:pt>
                <c:pt idx="148">
                  <c:v>14293</c:v>
                </c:pt>
                <c:pt idx="149">
                  <c:v>15067</c:v>
                </c:pt>
                <c:pt idx="150">
                  <c:v>13148</c:v>
                </c:pt>
                <c:pt idx="151">
                  <c:v>11987</c:v>
                </c:pt>
                <c:pt idx="152">
                  <c:v>12989</c:v>
                </c:pt>
                <c:pt idx="153">
                  <c:v>17689</c:v>
                </c:pt>
                <c:pt idx="154">
                  <c:v>14395</c:v>
                </c:pt>
                <c:pt idx="155">
                  <c:v>13189</c:v>
                </c:pt>
                <c:pt idx="156">
                  <c:v>11805</c:v>
                </c:pt>
                <c:pt idx="157">
                  <c:v>10010</c:v>
                </c:pt>
                <c:pt idx="158">
                  <c:v>11427</c:v>
                </c:pt>
                <c:pt idx="159">
                  <c:v>12272</c:v>
                </c:pt>
                <c:pt idx="160">
                  <c:v>12749</c:v>
                </c:pt>
                <c:pt idx="161">
                  <c:v>12209</c:v>
                </c:pt>
                <c:pt idx="162">
                  <c:v>14469</c:v>
                </c:pt>
                <c:pt idx="163">
                  <c:v>13705</c:v>
                </c:pt>
                <c:pt idx="164">
                  <c:v>13643</c:v>
                </c:pt>
                <c:pt idx="165">
                  <c:v>17753</c:v>
                </c:pt>
                <c:pt idx="166">
                  <c:v>21092</c:v>
                </c:pt>
                <c:pt idx="167">
                  <c:v>26200</c:v>
                </c:pt>
                <c:pt idx="168">
                  <c:v>21397</c:v>
                </c:pt>
                <c:pt idx="169">
                  <c:v>21293</c:v>
                </c:pt>
                <c:pt idx="170">
                  <c:v>18954</c:v>
                </c:pt>
                <c:pt idx="171">
                  <c:v>14172</c:v>
                </c:pt>
                <c:pt idx="172">
                  <c:v>16361</c:v>
                </c:pt>
                <c:pt idx="173">
                  <c:v>27343</c:v>
                </c:pt>
                <c:pt idx="174">
                  <c:v>29839</c:v>
                </c:pt>
                <c:pt idx="175">
                  <c:v>17648</c:v>
                </c:pt>
                <c:pt idx="176">
                  <c:v>19213</c:v>
                </c:pt>
                <c:pt idx="177">
                  <c:v>23624</c:v>
                </c:pt>
                <c:pt idx="178">
                  <c:v>39673</c:v>
                </c:pt>
                <c:pt idx="179">
                  <c:v>33339</c:v>
                </c:pt>
                <c:pt idx="180">
                  <c:v>14877</c:v>
                </c:pt>
                <c:pt idx="181">
                  <c:v>13666</c:v>
                </c:pt>
                <c:pt idx="182">
                  <c:v>17274</c:v>
                </c:pt>
                <c:pt idx="183">
                  <c:v>16454</c:v>
                </c:pt>
                <c:pt idx="184">
                  <c:v>18982</c:v>
                </c:pt>
                <c:pt idx="185">
                  <c:v>16835</c:v>
                </c:pt>
                <c:pt idx="186">
                  <c:v>16958</c:v>
                </c:pt>
                <c:pt idx="187">
                  <c:v>15216</c:v>
                </c:pt>
                <c:pt idx="188">
                  <c:v>14060</c:v>
                </c:pt>
                <c:pt idx="189">
                  <c:v>14064</c:v>
                </c:pt>
                <c:pt idx="190">
                  <c:v>12212</c:v>
                </c:pt>
                <c:pt idx="191">
                  <c:v>10161</c:v>
                </c:pt>
                <c:pt idx="192">
                  <c:v>7734</c:v>
                </c:pt>
                <c:pt idx="193">
                  <c:v>7342</c:v>
                </c:pt>
                <c:pt idx="194">
                  <c:v>8874</c:v>
                </c:pt>
                <c:pt idx="195">
                  <c:v>9818</c:v>
                </c:pt>
                <c:pt idx="196">
                  <c:v>11229</c:v>
                </c:pt>
                <c:pt idx="197">
                  <c:v>8050</c:v>
                </c:pt>
                <c:pt idx="198">
                  <c:v>6844</c:v>
                </c:pt>
                <c:pt idx="199">
                  <c:v>5921</c:v>
                </c:pt>
                <c:pt idx="200">
                  <c:v>5635</c:v>
                </c:pt>
                <c:pt idx="201">
                  <c:v>5796</c:v>
                </c:pt>
                <c:pt idx="202">
                  <c:v>5208</c:v>
                </c:pt>
                <c:pt idx="203">
                  <c:v>5254</c:v>
                </c:pt>
                <c:pt idx="204">
                  <c:v>5000</c:v>
                </c:pt>
                <c:pt idx="205">
                  <c:v>7530</c:v>
                </c:pt>
                <c:pt idx="206">
                  <c:v>10339</c:v>
                </c:pt>
                <c:pt idx="207">
                  <c:v>9181</c:v>
                </c:pt>
                <c:pt idx="208">
                  <c:v>10338</c:v>
                </c:pt>
                <c:pt idx="209">
                  <c:v>9939</c:v>
                </c:pt>
                <c:pt idx="210">
                  <c:v>9238</c:v>
                </c:pt>
                <c:pt idx="211">
                  <c:v>9887</c:v>
                </c:pt>
                <c:pt idx="212">
                  <c:v>9612</c:v>
                </c:pt>
                <c:pt idx="213">
                  <c:v>9337</c:v>
                </c:pt>
                <c:pt idx="214">
                  <c:v>9110</c:v>
                </c:pt>
                <c:pt idx="215">
                  <c:v>7051</c:v>
                </c:pt>
                <c:pt idx="216">
                  <c:v>8330</c:v>
                </c:pt>
                <c:pt idx="217">
                  <c:v>8172</c:v>
                </c:pt>
                <c:pt idx="218">
                  <c:v>9968</c:v>
                </c:pt>
                <c:pt idx="219">
                  <c:v>10479</c:v>
                </c:pt>
                <c:pt idx="220">
                  <c:v>10451</c:v>
                </c:pt>
                <c:pt idx="221">
                  <c:v>9196</c:v>
                </c:pt>
                <c:pt idx="222">
                  <c:v>10931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16B-4259-B9F8-C76AD3EA6856}"/>
            </c:ext>
          </c:extLst>
        </c:ser>
        <c:ser>
          <c:idx val="3"/>
          <c:order val="3"/>
          <c:tx>
            <c:strRef>
              <c:f>[12]Industry!$E$1</c:f>
              <c:strCache>
                <c:ptCount val="1"/>
                <c:pt idx="0">
                  <c:v>지방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[12]Industry!$A$2:$A$224</c:f>
              <c:numCache>
                <c:formatCode>General</c:formatCode>
                <c:ptCount val="223"/>
                <c:pt idx="0">
                  <c:v>38718</c:v>
                </c:pt>
                <c:pt idx="1">
                  <c:v>38749</c:v>
                </c:pt>
                <c:pt idx="2">
                  <c:v>38777</c:v>
                </c:pt>
                <c:pt idx="3">
                  <c:v>38808</c:v>
                </c:pt>
                <c:pt idx="4">
                  <c:v>38838</c:v>
                </c:pt>
                <c:pt idx="5">
                  <c:v>38869</c:v>
                </c:pt>
                <c:pt idx="6">
                  <c:v>38899</c:v>
                </c:pt>
                <c:pt idx="7">
                  <c:v>38930</c:v>
                </c:pt>
                <c:pt idx="8">
                  <c:v>38961</c:v>
                </c:pt>
                <c:pt idx="9">
                  <c:v>38991</c:v>
                </c:pt>
                <c:pt idx="10">
                  <c:v>39022</c:v>
                </c:pt>
                <c:pt idx="11">
                  <c:v>39052</c:v>
                </c:pt>
                <c:pt idx="12">
                  <c:v>39083</c:v>
                </c:pt>
                <c:pt idx="13">
                  <c:v>39114</c:v>
                </c:pt>
                <c:pt idx="14">
                  <c:v>39142</c:v>
                </c:pt>
                <c:pt idx="15">
                  <c:v>39173</c:v>
                </c:pt>
                <c:pt idx="16">
                  <c:v>39203</c:v>
                </c:pt>
                <c:pt idx="17">
                  <c:v>39234</c:v>
                </c:pt>
                <c:pt idx="18">
                  <c:v>39264</c:v>
                </c:pt>
                <c:pt idx="19">
                  <c:v>39295</c:v>
                </c:pt>
                <c:pt idx="20">
                  <c:v>39326</c:v>
                </c:pt>
                <c:pt idx="21">
                  <c:v>39356</c:v>
                </c:pt>
                <c:pt idx="22">
                  <c:v>39387</c:v>
                </c:pt>
                <c:pt idx="23">
                  <c:v>39417</c:v>
                </c:pt>
                <c:pt idx="24">
                  <c:v>39448</c:v>
                </c:pt>
                <c:pt idx="25">
                  <c:v>39479</c:v>
                </c:pt>
                <c:pt idx="26">
                  <c:v>39508</c:v>
                </c:pt>
                <c:pt idx="27">
                  <c:v>39539</c:v>
                </c:pt>
                <c:pt idx="28">
                  <c:v>39569</c:v>
                </c:pt>
                <c:pt idx="29">
                  <c:v>39600</c:v>
                </c:pt>
                <c:pt idx="30">
                  <c:v>39630</c:v>
                </c:pt>
                <c:pt idx="31">
                  <c:v>39661</c:v>
                </c:pt>
                <c:pt idx="32">
                  <c:v>39692</c:v>
                </c:pt>
                <c:pt idx="33">
                  <c:v>39722</c:v>
                </c:pt>
                <c:pt idx="34">
                  <c:v>39753</c:v>
                </c:pt>
                <c:pt idx="35">
                  <c:v>39783</c:v>
                </c:pt>
                <c:pt idx="36">
                  <c:v>39814</c:v>
                </c:pt>
                <c:pt idx="37">
                  <c:v>39845</c:v>
                </c:pt>
                <c:pt idx="38">
                  <c:v>39873</c:v>
                </c:pt>
                <c:pt idx="39">
                  <c:v>39904</c:v>
                </c:pt>
                <c:pt idx="40">
                  <c:v>39934</c:v>
                </c:pt>
                <c:pt idx="41">
                  <c:v>39965</c:v>
                </c:pt>
                <c:pt idx="42">
                  <c:v>39995</c:v>
                </c:pt>
                <c:pt idx="43">
                  <c:v>40026</c:v>
                </c:pt>
                <c:pt idx="44">
                  <c:v>40057</c:v>
                </c:pt>
                <c:pt idx="45">
                  <c:v>40087</c:v>
                </c:pt>
                <c:pt idx="46">
                  <c:v>40118</c:v>
                </c:pt>
                <c:pt idx="47">
                  <c:v>40148</c:v>
                </c:pt>
                <c:pt idx="48">
                  <c:v>40179</c:v>
                </c:pt>
                <c:pt idx="49">
                  <c:v>40210</c:v>
                </c:pt>
                <c:pt idx="50">
                  <c:v>40238</c:v>
                </c:pt>
                <c:pt idx="51">
                  <c:v>40269</c:v>
                </c:pt>
                <c:pt idx="52">
                  <c:v>40299</c:v>
                </c:pt>
                <c:pt idx="53">
                  <c:v>40330</c:v>
                </c:pt>
                <c:pt idx="54">
                  <c:v>40360</c:v>
                </c:pt>
                <c:pt idx="55">
                  <c:v>40391</c:v>
                </c:pt>
                <c:pt idx="56">
                  <c:v>40422</c:v>
                </c:pt>
                <c:pt idx="57">
                  <c:v>40452</c:v>
                </c:pt>
                <c:pt idx="58">
                  <c:v>40483</c:v>
                </c:pt>
                <c:pt idx="59">
                  <c:v>40513</c:v>
                </c:pt>
                <c:pt idx="60">
                  <c:v>40544</c:v>
                </c:pt>
                <c:pt idx="61">
                  <c:v>40575</c:v>
                </c:pt>
                <c:pt idx="62">
                  <c:v>40603</c:v>
                </c:pt>
                <c:pt idx="63">
                  <c:v>40634</c:v>
                </c:pt>
                <c:pt idx="64">
                  <c:v>40664</c:v>
                </c:pt>
                <c:pt idx="65">
                  <c:v>40695</c:v>
                </c:pt>
                <c:pt idx="66">
                  <c:v>40725</c:v>
                </c:pt>
                <c:pt idx="67">
                  <c:v>40756</c:v>
                </c:pt>
                <c:pt idx="68">
                  <c:v>40787</c:v>
                </c:pt>
                <c:pt idx="69">
                  <c:v>40817</c:v>
                </c:pt>
                <c:pt idx="70">
                  <c:v>40848</c:v>
                </c:pt>
                <c:pt idx="71">
                  <c:v>40878</c:v>
                </c:pt>
                <c:pt idx="72">
                  <c:v>40909</c:v>
                </c:pt>
                <c:pt idx="73">
                  <c:v>40940</c:v>
                </c:pt>
                <c:pt idx="74">
                  <c:v>40969</c:v>
                </c:pt>
                <c:pt idx="75">
                  <c:v>41000</c:v>
                </c:pt>
                <c:pt idx="76">
                  <c:v>41030</c:v>
                </c:pt>
                <c:pt idx="77">
                  <c:v>41061</c:v>
                </c:pt>
                <c:pt idx="78">
                  <c:v>41091</c:v>
                </c:pt>
                <c:pt idx="79">
                  <c:v>41122</c:v>
                </c:pt>
                <c:pt idx="80">
                  <c:v>41153</c:v>
                </c:pt>
                <c:pt idx="81">
                  <c:v>41183</c:v>
                </c:pt>
                <c:pt idx="82">
                  <c:v>41214</c:v>
                </c:pt>
                <c:pt idx="83">
                  <c:v>41244</c:v>
                </c:pt>
                <c:pt idx="84">
                  <c:v>41275</c:v>
                </c:pt>
                <c:pt idx="85">
                  <c:v>41306</c:v>
                </c:pt>
                <c:pt idx="86">
                  <c:v>41334</c:v>
                </c:pt>
                <c:pt idx="87">
                  <c:v>41365</c:v>
                </c:pt>
                <c:pt idx="88">
                  <c:v>41395</c:v>
                </c:pt>
                <c:pt idx="89">
                  <c:v>41426</c:v>
                </c:pt>
                <c:pt idx="90">
                  <c:v>41456</c:v>
                </c:pt>
                <c:pt idx="91">
                  <c:v>41487</c:v>
                </c:pt>
                <c:pt idx="92">
                  <c:v>41518</c:v>
                </c:pt>
                <c:pt idx="93">
                  <c:v>41548</c:v>
                </c:pt>
                <c:pt idx="94">
                  <c:v>41579</c:v>
                </c:pt>
                <c:pt idx="95">
                  <c:v>41609</c:v>
                </c:pt>
                <c:pt idx="96">
                  <c:v>41640</c:v>
                </c:pt>
                <c:pt idx="97">
                  <c:v>41671</c:v>
                </c:pt>
                <c:pt idx="98">
                  <c:v>41699</c:v>
                </c:pt>
                <c:pt idx="99">
                  <c:v>41730</c:v>
                </c:pt>
                <c:pt idx="100">
                  <c:v>41760</c:v>
                </c:pt>
                <c:pt idx="101">
                  <c:v>41791</c:v>
                </c:pt>
                <c:pt idx="102">
                  <c:v>41821</c:v>
                </c:pt>
                <c:pt idx="103">
                  <c:v>41852</c:v>
                </c:pt>
                <c:pt idx="104">
                  <c:v>41883</c:v>
                </c:pt>
                <c:pt idx="105">
                  <c:v>41913</c:v>
                </c:pt>
                <c:pt idx="106">
                  <c:v>41944</c:v>
                </c:pt>
                <c:pt idx="107">
                  <c:v>41974</c:v>
                </c:pt>
                <c:pt idx="108">
                  <c:v>42005</c:v>
                </c:pt>
                <c:pt idx="109">
                  <c:v>42036</c:v>
                </c:pt>
                <c:pt idx="110">
                  <c:v>42064</c:v>
                </c:pt>
                <c:pt idx="111">
                  <c:v>42095</c:v>
                </c:pt>
                <c:pt idx="112">
                  <c:v>42125</c:v>
                </c:pt>
                <c:pt idx="113">
                  <c:v>42156</c:v>
                </c:pt>
                <c:pt idx="114">
                  <c:v>42186</c:v>
                </c:pt>
                <c:pt idx="115">
                  <c:v>42217</c:v>
                </c:pt>
                <c:pt idx="116">
                  <c:v>42248</c:v>
                </c:pt>
                <c:pt idx="117">
                  <c:v>42278</c:v>
                </c:pt>
                <c:pt idx="118">
                  <c:v>42309</c:v>
                </c:pt>
                <c:pt idx="119">
                  <c:v>42339</c:v>
                </c:pt>
                <c:pt idx="120">
                  <c:v>42370</c:v>
                </c:pt>
                <c:pt idx="121">
                  <c:v>42401</c:v>
                </c:pt>
                <c:pt idx="122">
                  <c:v>42430</c:v>
                </c:pt>
                <c:pt idx="123">
                  <c:v>42461</c:v>
                </c:pt>
                <c:pt idx="124">
                  <c:v>42491</c:v>
                </c:pt>
                <c:pt idx="125">
                  <c:v>42522</c:v>
                </c:pt>
                <c:pt idx="126">
                  <c:v>42552</c:v>
                </c:pt>
                <c:pt idx="127">
                  <c:v>42583</c:v>
                </c:pt>
                <c:pt idx="128">
                  <c:v>42614</c:v>
                </c:pt>
                <c:pt idx="129">
                  <c:v>42644</c:v>
                </c:pt>
                <c:pt idx="130">
                  <c:v>42675</c:v>
                </c:pt>
                <c:pt idx="131">
                  <c:v>42705</c:v>
                </c:pt>
                <c:pt idx="132">
                  <c:v>42736</c:v>
                </c:pt>
                <c:pt idx="133">
                  <c:v>42767</c:v>
                </c:pt>
                <c:pt idx="134">
                  <c:v>42795</c:v>
                </c:pt>
                <c:pt idx="135">
                  <c:v>42826</c:v>
                </c:pt>
                <c:pt idx="136">
                  <c:v>42856</c:v>
                </c:pt>
                <c:pt idx="137">
                  <c:v>42887</c:v>
                </c:pt>
                <c:pt idx="138">
                  <c:v>42917</c:v>
                </c:pt>
                <c:pt idx="139">
                  <c:v>42948</c:v>
                </c:pt>
                <c:pt idx="140">
                  <c:v>42979</c:v>
                </c:pt>
                <c:pt idx="141">
                  <c:v>43009</c:v>
                </c:pt>
                <c:pt idx="142">
                  <c:v>43040</c:v>
                </c:pt>
                <c:pt idx="143">
                  <c:v>43070</c:v>
                </c:pt>
                <c:pt idx="144">
                  <c:v>43101</c:v>
                </c:pt>
                <c:pt idx="145">
                  <c:v>43132</c:v>
                </c:pt>
                <c:pt idx="146">
                  <c:v>43160</c:v>
                </c:pt>
                <c:pt idx="147">
                  <c:v>43191</c:v>
                </c:pt>
                <c:pt idx="148">
                  <c:v>43221</c:v>
                </c:pt>
                <c:pt idx="149">
                  <c:v>43252</c:v>
                </c:pt>
                <c:pt idx="150">
                  <c:v>43282</c:v>
                </c:pt>
                <c:pt idx="151">
                  <c:v>43313</c:v>
                </c:pt>
                <c:pt idx="152">
                  <c:v>43344</c:v>
                </c:pt>
                <c:pt idx="153">
                  <c:v>43374</c:v>
                </c:pt>
                <c:pt idx="154">
                  <c:v>43405</c:v>
                </c:pt>
                <c:pt idx="155">
                  <c:v>43435</c:v>
                </c:pt>
                <c:pt idx="156">
                  <c:v>43466</c:v>
                </c:pt>
                <c:pt idx="157">
                  <c:v>43497</c:v>
                </c:pt>
                <c:pt idx="158">
                  <c:v>43525</c:v>
                </c:pt>
                <c:pt idx="159">
                  <c:v>43556</c:v>
                </c:pt>
                <c:pt idx="160">
                  <c:v>43586</c:v>
                </c:pt>
                <c:pt idx="161">
                  <c:v>43617</c:v>
                </c:pt>
                <c:pt idx="162">
                  <c:v>43647</c:v>
                </c:pt>
                <c:pt idx="163">
                  <c:v>43678</c:v>
                </c:pt>
                <c:pt idx="164">
                  <c:v>43709</c:v>
                </c:pt>
                <c:pt idx="165">
                  <c:v>43739</c:v>
                </c:pt>
                <c:pt idx="166">
                  <c:v>43770</c:v>
                </c:pt>
                <c:pt idx="167">
                  <c:v>43800</c:v>
                </c:pt>
                <c:pt idx="168">
                  <c:v>43831</c:v>
                </c:pt>
                <c:pt idx="169">
                  <c:v>43862</c:v>
                </c:pt>
                <c:pt idx="170">
                  <c:v>43891</c:v>
                </c:pt>
                <c:pt idx="171">
                  <c:v>43922</c:v>
                </c:pt>
                <c:pt idx="172">
                  <c:v>43952</c:v>
                </c:pt>
                <c:pt idx="173">
                  <c:v>43983</c:v>
                </c:pt>
                <c:pt idx="174">
                  <c:v>44013</c:v>
                </c:pt>
                <c:pt idx="175">
                  <c:v>44044</c:v>
                </c:pt>
                <c:pt idx="176">
                  <c:v>44075</c:v>
                </c:pt>
                <c:pt idx="177">
                  <c:v>44105</c:v>
                </c:pt>
                <c:pt idx="178">
                  <c:v>44136</c:v>
                </c:pt>
                <c:pt idx="179">
                  <c:v>44166</c:v>
                </c:pt>
                <c:pt idx="180">
                  <c:v>44197</c:v>
                </c:pt>
                <c:pt idx="181">
                  <c:v>44228</c:v>
                </c:pt>
                <c:pt idx="182">
                  <c:v>44256</c:v>
                </c:pt>
                <c:pt idx="183">
                  <c:v>44287</c:v>
                </c:pt>
                <c:pt idx="184">
                  <c:v>44317</c:v>
                </c:pt>
                <c:pt idx="185">
                  <c:v>44348</c:v>
                </c:pt>
                <c:pt idx="186">
                  <c:v>44378</c:v>
                </c:pt>
                <c:pt idx="187">
                  <c:v>44409</c:v>
                </c:pt>
                <c:pt idx="188">
                  <c:v>44440</c:v>
                </c:pt>
                <c:pt idx="189">
                  <c:v>44470</c:v>
                </c:pt>
                <c:pt idx="190">
                  <c:v>44501</c:v>
                </c:pt>
                <c:pt idx="191">
                  <c:v>44531</c:v>
                </c:pt>
                <c:pt idx="192">
                  <c:v>44562</c:v>
                </c:pt>
                <c:pt idx="193">
                  <c:v>44593</c:v>
                </c:pt>
                <c:pt idx="194">
                  <c:v>44621</c:v>
                </c:pt>
                <c:pt idx="195">
                  <c:v>44652</c:v>
                </c:pt>
                <c:pt idx="196">
                  <c:v>44682</c:v>
                </c:pt>
                <c:pt idx="197">
                  <c:v>44713</c:v>
                </c:pt>
                <c:pt idx="198">
                  <c:v>44743</c:v>
                </c:pt>
                <c:pt idx="199">
                  <c:v>44774</c:v>
                </c:pt>
                <c:pt idx="200">
                  <c:v>44805</c:v>
                </c:pt>
                <c:pt idx="201">
                  <c:v>44835</c:v>
                </c:pt>
                <c:pt idx="202">
                  <c:v>44866</c:v>
                </c:pt>
                <c:pt idx="203">
                  <c:v>44896</c:v>
                </c:pt>
                <c:pt idx="204">
                  <c:v>44927</c:v>
                </c:pt>
                <c:pt idx="205">
                  <c:v>44958</c:v>
                </c:pt>
                <c:pt idx="206">
                  <c:v>44986</c:v>
                </c:pt>
                <c:pt idx="207">
                  <c:v>45017</c:v>
                </c:pt>
                <c:pt idx="208">
                  <c:v>45047</c:v>
                </c:pt>
                <c:pt idx="209">
                  <c:v>45078</c:v>
                </c:pt>
                <c:pt idx="210">
                  <c:v>45108</c:v>
                </c:pt>
                <c:pt idx="211">
                  <c:v>45139</c:v>
                </c:pt>
                <c:pt idx="212">
                  <c:v>45170</c:v>
                </c:pt>
                <c:pt idx="213">
                  <c:v>45200</c:v>
                </c:pt>
                <c:pt idx="214">
                  <c:v>45231</c:v>
                </c:pt>
                <c:pt idx="215">
                  <c:v>45261</c:v>
                </c:pt>
                <c:pt idx="216">
                  <c:v>45292</c:v>
                </c:pt>
                <c:pt idx="217">
                  <c:v>45323</c:v>
                </c:pt>
                <c:pt idx="218">
                  <c:v>45352</c:v>
                </c:pt>
                <c:pt idx="219">
                  <c:v>45383</c:v>
                </c:pt>
                <c:pt idx="220">
                  <c:v>45413</c:v>
                </c:pt>
                <c:pt idx="221">
                  <c:v>45444</c:v>
                </c:pt>
                <c:pt idx="222">
                  <c:v>45474</c:v>
                </c:pt>
              </c:numCache>
            </c:numRef>
          </c:cat>
          <c:val>
            <c:numRef>
              <c:f>[12]Industry!$E$2:$E$224</c:f>
              <c:numCache>
                <c:formatCode>General</c:formatCode>
                <c:ptCount val="223"/>
                <c:pt idx="0">
                  <c:v>4441</c:v>
                </c:pt>
                <c:pt idx="1">
                  <c:v>13637</c:v>
                </c:pt>
                <c:pt idx="2">
                  <c:v>20077</c:v>
                </c:pt>
                <c:pt idx="3">
                  <c:v>18470</c:v>
                </c:pt>
                <c:pt idx="4">
                  <c:v>17709</c:v>
                </c:pt>
                <c:pt idx="5">
                  <c:v>16121</c:v>
                </c:pt>
                <c:pt idx="6">
                  <c:v>14750</c:v>
                </c:pt>
                <c:pt idx="7">
                  <c:v>14633</c:v>
                </c:pt>
                <c:pt idx="8">
                  <c:v>20871</c:v>
                </c:pt>
                <c:pt idx="9">
                  <c:v>18599</c:v>
                </c:pt>
                <c:pt idx="10">
                  <c:v>26174</c:v>
                </c:pt>
                <c:pt idx="11">
                  <c:v>24655</c:v>
                </c:pt>
                <c:pt idx="12">
                  <c:v>18760</c:v>
                </c:pt>
                <c:pt idx="13">
                  <c:v>17857</c:v>
                </c:pt>
                <c:pt idx="14">
                  <c:v>20628</c:v>
                </c:pt>
                <c:pt idx="15">
                  <c:v>20498</c:v>
                </c:pt>
                <c:pt idx="16">
                  <c:v>19240</c:v>
                </c:pt>
                <c:pt idx="17">
                  <c:v>16999</c:v>
                </c:pt>
                <c:pt idx="18">
                  <c:v>19101</c:v>
                </c:pt>
                <c:pt idx="19">
                  <c:v>17818</c:v>
                </c:pt>
                <c:pt idx="20">
                  <c:v>13299</c:v>
                </c:pt>
                <c:pt idx="21">
                  <c:v>21275</c:v>
                </c:pt>
                <c:pt idx="22">
                  <c:v>20653</c:v>
                </c:pt>
                <c:pt idx="23">
                  <c:v>19867</c:v>
                </c:pt>
                <c:pt idx="24">
                  <c:v>20900</c:v>
                </c:pt>
                <c:pt idx="25">
                  <c:v>20082</c:v>
                </c:pt>
                <c:pt idx="26">
                  <c:v>23432</c:v>
                </c:pt>
                <c:pt idx="27">
                  <c:v>26450</c:v>
                </c:pt>
                <c:pt idx="28">
                  <c:v>23861</c:v>
                </c:pt>
                <c:pt idx="29">
                  <c:v>26184</c:v>
                </c:pt>
                <c:pt idx="30">
                  <c:v>26306</c:v>
                </c:pt>
                <c:pt idx="31">
                  <c:v>21383</c:v>
                </c:pt>
                <c:pt idx="32">
                  <c:v>20967</c:v>
                </c:pt>
                <c:pt idx="33">
                  <c:v>26478</c:v>
                </c:pt>
                <c:pt idx="34">
                  <c:v>19234</c:v>
                </c:pt>
                <c:pt idx="35">
                  <c:v>17549</c:v>
                </c:pt>
                <c:pt idx="36">
                  <c:v>14964</c:v>
                </c:pt>
                <c:pt idx="37">
                  <c:v>18813</c:v>
                </c:pt>
                <c:pt idx="38">
                  <c:v>22364</c:v>
                </c:pt>
                <c:pt idx="39">
                  <c:v>21518</c:v>
                </c:pt>
                <c:pt idx="40">
                  <c:v>18742</c:v>
                </c:pt>
                <c:pt idx="41">
                  <c:v>24027</c:v>
                </c:pt>
                <c:pt idx="42">
                  <c:v>23992</c:v>
                </c:pt>
                <c:pt idx="43">
                  <c:v>23574</c:v>
                </c:pt>
                <c:pt idx="44">
                  <c:v>24386</c:v>
                </c:pt>
                <c:pt idx="45">
                  <c:v>25583</c:v>
                </c:pt>
                <c:pt idx="46">
                  <c:v>25699</c:v>
                </c:pt>
                <c:pt idx="47">
                  <c:v>27454</c:v>
                </c:pt>
                <c:pt idx="48">
                  <c:v>20296</c:v>
                </c:pt>
                <c:pt idx="49">
                  <c:v>21883</c:v>
                </c:pt>
                <c:pt idx="50">
                  <c:v>27275</c:v>
                </c:pt>
                <c:pt idx="51">
                  <c:v>26851</c:v>
                </c:pt>
                <c:pt idx="52">
                  <c:v>21480</c:v>
                </c:pt>
                <c:pt idx="53">
                  <c:v>22589</c:v>
                </c:pt>
                <c:pt idx="54">
                  <c:v>20690</c:v>
                </c:pt>
                <c:pt idx="55">
                  <c:v>19421</c:v>
                </c:pt>
                <c:pt idx="56">
                  <c:v>21235</c:v>
                </c:pt>
                <c:pt idx="57">
                  <c:v>26460</c:v>
                </c:pt>
                <c:pt idx="58">
                  <c:v>30632</c:v>
                </c:pt>
                <c:pt idx="59">
                  <c:v>36090</c:v>
                </c:pt>
                <c:pt idx="60">
                  <c:v>24611</c:v>
                </c:pt>
                <c:pt idx="61">
                  <c:v>25760</c:v>
                </c:pt>
                <c:pt idx="62">
                  <c:v>32654</c:v>
                </c:pt>
                <c:pt idx="63">
                  <c:v>32451</c:v>
                </c:pt>
                <c:pt idx="64">
                  <c:v>31527</c:v>
                </c:pt>
                <c:pt idx="65">
                  <c:v>29947</c:v>
                </c:pt>
                <c:pt idx="66">
                  <c:v>26033</c:v>
                </c:pt>
                <c:pt idx="67">
                  <c:v>26234</c:v>
                </c:pt>
                <c:pt idx="68">
                  <c:v>24388</c:v>
                </c:pt>
                <c:pt idx="69">
                  <c:v>28044</c:v>
                </c:pt>
                <c:pt idx="70">
                  <c:v>28044</c:v>
                </c:pt>
                <c:pt idx="71">
                  <c:v>39869</c:v>
                </c:pt>
                <c:pt idx="72">
                  <c:v>11826</c:v>
                </c:pt>
                <c:pt idx="73">
                  <c:v>21968</c:v>
                </c:pt>
                <c:pt idx="74">
                  <c:v>24323</c:v>
                </c:pt>
                <c:pt idx="75">
                  <c:v>23808</c:v>
                </c:pt>
                <c:pt idx="76">
                  <c:v>25882</c:v>
                </c:pt>
                <c:pt idx="77">
                  <c:v>19704</c:v>
                </c:pt>
                <c:pt idx="78">
                  <c:v>21628</c:v>
                </c:pt>
                <c:pt idx="79">
                  <c:v>16887</c:v>
                </c:pt>
                <c:pt idx="80">
                  <c:v>14675</c:v>
                </c:pt>
                <c:pt idx="81">
                  <c:v>23235</c:v>
                </c:pt>
                <c:pt idx="82">
                  <c:v>25494</c:v>
                </c:pt>
                <c:pt idx="83">
                  <c:v>42419</c:v>
                </c:pt>
                <c:pt idx="84">
                  <c:v>12421</c:v>
                </c:pt>
                <c:pt idx="85">
                  <c:v>18142</c:v>
                </c:pt>
                <c:pt idx="86">
                  <c:v>23010</c:v>
                </c:pt>
                <c:pt idx="87">
                  <c:v>25820</c:v>
                </c:pt>
                <c:pt idx="88">
                  <c:v>29088</c:v>
                </c:pt>
                <c:pt idx="89">
                  <c:v>42299</c:v>
                </c:pt>
                <c:pt idx="90">
                  <c:v>14667</c:v>
                </c:pt>
                <c:pt idx="91">
                  <c:v>15467</c:v>
                </c:pt>
                <c:pt idx="92">
                  <c:v>16821</c:v>
                </c:pt>
                <c:pt idx="93">
                  <c:v>26033</c:v>
                </c:pt>
                <c:pt idx="94">
                  <c:v>24136</c:v>
                </c:pt>
                <c:pt idx="95">
                  <c:v>30411</c:v>
                </c:pt>
                <c:pt idx="96">
                  <c:v>18948</c:v>
                </c:pt>
                <c:pt idx="97">
                  <c:v>24336</c:v>
                </c:pt>
                <c:pt idx="98">
                  <c:v>25453</c:v>
                </c:pt>
                <c:pt idx="99">
                  <c:v>27576</c:v>
                </c:pt>
                <c:pt idx="100">
                  <c:v>23483</c:v>
                </c:pt>
                <c:pt idx="101">
                  <c:v>23960</c:v>
                </c:pt>
                <c:pt idx="102">
                  <c:v>24837</c:v>
                </c:pt>
                <c:pt idx="103">
                  <c:v>23729</c:v>
                </c:pt>
                <c:pt idx="104">
                  <c:v>24195</c:v>
                </c:pt>
                <c:pt idx="105">
                  <c:v>30404</c:v>
                </c:pt>
                <c:pt idx="106">
                  <c:v>25353</c:v>
                </c:pt>
                <c:pt idx="107">
                  <c:v>32411</c:v>
                </c:pt>
                <c:pt idx="108">
                  <c:v>25246</c:v>
                </c:pt>
                <c:pt idx="109">
                  <c:v>22596</c:v>
                </c:pt>
                <c:pt idx="110">
                  <c:v>29325</c:v>
                </c:pt>
                <c:pt idx="111">
                  <c:v>29483</c:v>
                </c:pt>
                <c:pt idx="112">
                  <c:v>26351</c:v>
                </c:pt>
                <c:pt idx="113">
                  <c:v>28398</c:v>
                </c:pt>
                <c:pt idx="114">
                  <c:v>29138</c:v>
                </c:pt>
                <c:pt idx="115">
                  <c:v>24245</c:v>
                </c:pt>
                <c:pt idx="116">
                  <c:v>22696</c:v>
                </c:pt>
                <c:pt idx="117">
                  <c:v>27744</c:v>
                </c:pt>
                <c:pt idx="118">
                  <c:v>26385</c:v>
                </c:pt>
                <c:pt idx="119">
                  <c:v>24183</c:v>
                </c:pt>
                <c:pt idx="120">
                  <c:v>19045</c:v>
                </c:pt>
                <c:pt idx="121">
                  <c:v>19054</c:v>
                </c:pt>
                <c:pt idx="122">
                  <c:v>24399</c:v>
                </c:pt>
                <c:pt idx="123">
                  <c:v>24695</c:v>
                </c:pt>
                <c:pt idx="124">
                  <c:v>22755</c:v>
                </c:pt>
                <c:pt idx="125">
                  <c:v>22241</c:v>
                </c:pt>
                <c:pt idx="126">
                  <c:v>21367</c:v>
                </c:pt>
                <c:pt idx="127">
                  <c:v>22601</c:v>
                </c:pt>
                <c:pt idx="128">
                  <c:v>21652</c:v>
                </c:pt>
                <c:pt idx="129">
                  <c:v>25972</c:v>
                </c:pt>
                <c:pt idx="130">
                  <c:v>25855</c:v>
                </c:pt>
                <c:pt idx="131">
                  <c:v>24351</c:v>
                </c:pt>
                <c:pt idx="132">
                  <c:v>18228</c:v>
                </c:pt>
                <c:pt idx="133">
                  <c:v>20048</c:v>
                </c:pt>
                <c:pt idx="134">
                  <c:v>22848</c:v>
                </c:pt>
                <c:pt idx="135">
                  <c:v>20111</c:v>
                </c:pt>
                <c:pt idx="136">
                  <c:v>21178</c:v>
                </c:pt>
                <c:pt idx="137">
                  <c:v>22681</c:v>
                </c:pt>
                <c:pt idx="138">
                  <c:v>21803</c:v>
                </c:pt>
                <c:pt idx="139">
                  <c:v>21079</c:v>
                </c:pt>
                <c:pt idx="140">
                  <c:v>20467</c:v>
                </c:pt>
                <c:pt idx="141">
                  <c:v>17208</c:v>
                </c:pt>
                <c:pt idx="142">
                  <c:v>21622</c:v>
                </c:pt>
                <c:pt idx="143">
                  <c:v>19733</c:v>
                </c:pt>
                <c:pt idx="144">
                  <c:v>18461</c:v>
                </c:pt>
                <c:pt idx="145">
                  <c:v>16556</c:v>
                </c:pt>
                <c:pt idx="146">
                  <c:v>21031</c:v>
                </c:pt>
                <c:pt idx="147">
                  <c:v>19567</c:v>
                </c:pt>
                <c:pt idx="148">
                  <c:v>18442</c:v>
                </c:pt>
                <c:pt idx="149">
                  <c:v>18439</c:v>
                </c:pt>
                <c:pt idx="150">
                  <c:v>17030</c:v>
                </c:pt>
                <c:pt idx="151">
                  <c:v>15354</c:v>
                </c:pt>
                <c:pt idx="152">
                  <c:v>13933</c:v>
                </c:pt>
                <c:pt idx="153">
                  <c:v>20054</c:v>
                </c:pt>
                <c:pt idx="154">
                  <c:v>17488</c:v>
                </c:pt>
                <c:pt idx="155">
                  <c:v>16506</c:v>
                </c:pt>
                <c:pt idx="156">
                  <c:v>15998</c:v>
                </c:pt>
                <c:pt idx="157">
                  <c:v>15044</c:v>
                </c:pt>
                <c:pt idx="158">
                  <c:v>17555</c:v>
                </c:pt>
                <c:pt idx="159">
                  <c:v>19387</c:v>
                </c:pt>
                <c:pt idx="160">
                  <c:v>17528</c:v>
                </c:pt>
                <c:pt idx="161">
                  <c:v>15740</c:v>
                </c:pt>
                <c:pt idx="162">
                  <c:v>18409</c:v>
                </c:pt>
                <c:pt idx="163">
                  <c:v>17511</c:v>
                </c:pt>
                <c:pt idx="164">
                  <c:v>17110</c:v>
                </c:pt>
                <c:pt idx="165">
                  <c:v>22175</c:v>
                </c:pt>
                <c:pt idx="166">
                  <c:v>22774</c:v>
                </c:pt>
                <c:pt idx="167">
                  <c:v>29841</c:v>
                </c:pt>
                <c:pt idx="168">
                  <c:v>24555</c:v>
                </c:pt>
                <c:pt idx="169">
                  <c:v>27515</c:v>
                </c:pt>
                <c:pt idx="170">
                  <c:v>24672</c:v>
                </c:pt>
                <c:pt idx="171">
                  <c:v>22507</c:v>
                </c:pt>
                <c:pt idx="172">
                  <c:v>26905</c:v>
                </c:pt>
                <c:pt idx="173">
                  <c:v>35701</c:v>
                </c:pt>
                <c:pt idx="174">
                  <c:v>35855</c:v>
                </c:pt>
                <c:pt idx="175">
                  <c:v>24517</c:v>
                </c:pt>
                <c:pt idx="176">
                  <c:v>24626</c:v>
                </c:pt>
                <c:pt idx="177">
                  <c:v>27261</c:v>
                </c:pt>
                <c:pt idx="178">
                  <c:v>35968</c:v>
                </c:pt>
                <c:pt idx="179">
                  <c:v>43739</c:v>
                </c:pt>
                <c:pt idx="180">
                  <c:v>28670</c:v>
                </c:pt>
                <c:pt idx="181">
                  <c:v>25922</c:v>
                </c:pt>
                <c:pt idx="182">
                  <c:v>35477</c:v>
                </c:pt>
                <c:pt idx="183">
                  <c:v>31602</c:v>
                </c:pt>
                <c:pt idx="184">
                  <c:v>31153</c:v>
                </c:pt>
                <c:pt idx="185">
                  <c:v>30071</c:v>
                </c:pt>
                <c:pt idx="186">
                  <c:v>29905</c:v>
                </c:pt>
                <c:pt idx="187">
                  <c:v>32173</c:v>
                </c:pt>
                <c:pt idx="188">
                  <c:v>30346</c:v>
                </c:pt>
                <c:pt idx="189">
                  <c:v>29244</c:v>
                </c:pt>
                <c:pt idx="190">
                  <c:v>28582</c:v>
                </c:pt>
                <c:pt idx="191">
                  <c:v>22040</c:v>
                </c:pt>
                <c:pt idx="192">
                  <c:v>17766</c:v>
                </c:pt>
                <c:pt idx="193">
                  <c:v>19688</c:v>
                </c:pt>
                <c:pt idx="194">
                  <c:v>24478</c:v>
                </c:pt>
                <c:pt idx="195">
                  <c:v>25243</c:v>
                </c:pt>
                <c:pt idx="196">
                  <c:v>25657</c:v>
                </c:pt>
                <c:pt idx="197">
                  <c:v>20550</c:v>
                </c:pt>
                <c:pt idx="198">
                  <c:v>16022</c:v>
                </c:pt>
                <c:pt idx="199">
                  <c:v>15727</c:v>
                </c:pt>
                <c:pt idx="200">
                  <c:v>14159</c:v>
                </c:pt>
                <c:pt idx="201">
                  <c:v>14275</c:v>
                </c:pt>
                <c:pt idx="202">
                  <c:v>13584</c:v>
                </c:pt>
                <c:pt idx="203">
                  <c:v>12222</c:v>
                </c:pt>
                <c:pt idx="204">
                  <c:v>10462</c:v>
                </c:pt>
                <c:pt idx="205">
                  <c:v>16421</c:v>
                </c:pt>
                <c:pt idx="206">
                  <c:v>19272</c:v>
                </c:pt>
                <c:pt idx="207">
                  <c:v>17544</c:v>
                </c:pt>
                <c:pt idx="208">
                  <c:v>20099</c:v>
                </c:pt>
                <c:pt idx="209">
                  <c:v>18664</c:v>
                </c:pt>
                <c:pt idx="210">
                  <c:v>16753</c:v>
                </c:pt>
                <c:pt idx="211">
                  <c:v>18414</c:v>
                </c:pt>
                <c:pt idx="212">
                  <c:v>17095</c:v>
                </c:pt>
                <c:pt idx="213">
                  <c:v>18671</c:v>
                </c:pt>
                <c:pt idx="214">
                  <c:v>18295</c:v>
                </c:pt>
                <c:pt idx="215">
                  <c:v>15902</c:v>
                </c:pt>
                <c:pt idx="216">
                  <c:v>17095</c:v>
                </c:pt>
                <c:pt idx="217">
                  <c:v>16403</c:v>
                </c:pt>
                <c:pt idx="218">
                  <c:v>20126</c:v>
                </c:pt>
                <c:pt idx="219">
                  <c:v>20612</c:v>
                </c:pt>
                <c:pt idx="220">
                  <c:v>19382</c:v>
                </c:pt>
                <c:pt idx="221">
                  <c:v>17861</c:v>
                </c:pt>
                <c:pt idx="222">
                  <c:v>19681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16B-4259-B9F8-C76AD3EA68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83540239"/>
        <c:axId val="508793583"/>
      </c:barChart>
      <c:catAx>
        <c:axId val="88354023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08793583"/>
        <c:crosses val="autoZero"/>
        <c:auto val="1"/>
        <c:lblAlgn val="ctr"/>
        <c:lblOffset val="100"/>
        <c:noMultiLvlLbl val="1"/>
      </c:catAx>
      <c:valAx>
        <c:axId val="5087935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83540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서울 공동주택 매매 실거래가격 지수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[13]Industry!$B$1</c:f>
              <c:strCache>
                <c:ptCount val="1"/>
                <c:pt idx="0">
                  <c:v>서울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[13]Industry!$A$2:$A$224</c:f>
              <c:numCache>
                <c:formatCode>General</c:formatCode>
                <c:ptCount val="223"/>
                <c:pt idx="0">
                  <c:v>38718</c:v>
                </c:pt>
                <c:pt idx="1">
                  <c:v>38749</c:v>
                </c:pt>
                <c:pt idx="2">
                  <c:v>38777</c:v>
                </c:pt>
                <c:pt idx="3">
                  <c:v>38808</c:v>
                </c:pt>
                <c:pt idx="4">
                  <c:v>38838</c:v>
                </c:pt>
                <c:pt idx="5">
                  <c:v>38869</c:v>
                </c:pt>
                <c:pt idx="6">
                  <c:v>38899</c:v>
                </c:pt>
                <c:pt idx="7">
                  <c:v>38930</c:v>
                </c:pt>
                <c:pt idx="8">
                  <c:v>38961</c:v>
                </c:pt>
                <c:pt idx="9">
                  <c:v>38991</c:v>
                </c:pt>
                <c:pt idx="10">
                  <c:v>39022</c:v>
                </c:pt>
                <c:pt idx="11">
                  <c:v>39052</c:v>
                </c:pt>
                <c:pt idx="12">
                  <c:v>39083</c:v>
                </c:pt>
                <c:pt idx="13">
                  <c:v>39114</c:v>
                </c:pt>
                <c:pt idx="14">
                  <c:v>39142</c:v>
                </c:pt>
                <c:pt idx="15">
                  <c:v>39173</c:v>
                </c:pt>
                <c:pt idx="16">
                  <c:v>39203</c:v>
                </c:pt>
                <c:pt idx="17">
                  <c:v>39234</c:v>
                </c:pt>
                <c:pt idx="18">
                  <c:v>39264</c:v>
                </c:pt>
                <c:pt idx="19">
                  <c:v>39295</c:v>
                </c:pt>
                <c:pt idx="20">
                  <c:v>39326</c:v>
                </c:pt>
                <c:pt idx="21">
                  <c:v>39356</c:v>
                </c:pt>
                <c:pt idx="22">
                  <c:v>39387</c:v>
                </c:pt>
                <c:pt idx="23">
                  <c:v>39417</c:v>
                </c:pt>
                <c:pt idx="24">
                  <c:v>39448</c:v>
                </c:pt>
                <c:pt idx="25">
                  <c:v>39479</c:v>
                </c:pt>
                <c:pt idx="26">
                  <c:v>39508</c:v>
                </c:pt>
                <c:pt idx="27">
                  <c:v>39539</c:v>
                </c:pt>
                <c:pt idx="28">
                  <c:v>39569</c:v>
                </c:pt>
                <c:pt idx="29">
                  <c:v>39600</c:v>
                </c:pt>
                <c:pt idx="30">
                  <c:v>39630</c:v>
                </c:pt>
                <c:pt idx="31">
                  <c:v>39661</c:v>
                </c:pt>
                <c:pt idx="32">
                  <c:v>39692</c:v>
                </c:pt>
                <c:pt idx="33">
                  <c:v>39722</c:v>
                </c:pt>
                <c:pt idx="34">
                  <c:v>39753</c:v>
                </c:pt>
                <c:pt idx="35">
                  <c:v>39783</c:v>
                </c:pt>
                <c:pt idx="36">
                  <c:v>39814</c:v>
                </c:pt>
                <c:pt idx="37">
                  <c:v>39845</c:v>
                </c:pt>
                <c:pt idx="38">
                  <c:v>39873</c:v>
                </c:pt>
                <c:pt idx="39">
                  <c:v>39904</c:v>
                </c:pt>
                <c:pt idx="40">
                  <c:v>39934</c:v>
                </c:pt>
                <c:pt idx="41">
                  <c:v>39965</c:v>
                </c:pt>
                <c:pt idx="42">
                  <c:v>39995</c:v>
                </c:pt>
                <c:pt idx="43">
                  <c:v>40026</c:v>
                </c:pt>
                <c:pt idx="44">
                  <c:v>40057</c:v>
                </c:pt>
                <c:pt idx="45">
                  <c:v>40087</c:v>
                </c:pt>
                <c:pt idx="46">
                  <c:v>40118</c:v>
                </c:pt>
                <c:pt idx="47">
                  <c:v>40148</c:v>
                </c:pt>
                <c:pt idx="48">
                  <c:v>40179</c:v>
                </c:pt>
                <c:pt idx="49">
                  <c:v>40210</c:v>
                </c:pt>
                <c:pt idx="50">
                  <c:v>40238</c:v>
                </c:pt>
                <c:pt idx="51">
                  <c:v>40269</c:v>
                </c:pt>
                <c:pt idx="52">
                  <c:v>40299</c:v>
                </c:pt>
                <c:pt idx="53">
                  <c:v>40330</c:v>
                </c:pt>
                <c:pt idx="54">
                  <c:v>40360</c:v>
                </c:pt>
                <c:pt idx="55">
                  <c:v>40391</c:v>
                </c:pt>
                <c:pt idx="56">
                  <c:v>40422</c:v>
                </c:pt>
                <c:pt idx="57">
                  <c:v>40452</c:v>
                </c:pt>
                <c:pt idx="58">
                  <c:v>40483</c:v>
                </c:pt>
                <c:pt idx="59">
                  <c:v>40513</c:v>
                </c:pt>
                <c:pt idx="60">
                  <c:v>40544</c:v>
                </c:pt>
                <c:pt idx="61">
                  <c:v>40575</c:v>
                </c:pt>
                <c:pt idx="62">
                  <c:v>40603</c:v>
                </c:pt>
                <c:pt idx="63">
                  <c:v>40634</c:v>
                </c:pt>
                <c:pt idx="64">
                  <c:v>40664</c:v>
                </c:pt>
                <c:pt idx="65">
                  <c:v>40695</c:v>
                </c:pt>
                <c:pt idx="66">
                  <c:v>40725</c:v>
                </c:pt>
                <c:pt idx="67">
                  <c:v>40756</c:v>
                </c:pt>
                <c:pt idx="68">
                  <c:v>40787</c:v>
                </c:pt>
                <c:pt idx="69">
                  <c:v>40817</c:v>
                </c:pt>
                <c:pt idx="70">
                  <c:v>40848</c:v>
                </c:pt>
                <c:pt idx="71">
                  <c:v>40878</c:v>
                </c:pt>
                <c:pt idx="72">
                  <c:v>40909</c:v>
                </c:pt>
                <c:pt idx="73">
                  <c:v>40940</c:v>
                </c:pt>
                <c:pt idx="74">
                  <c:v>40969</c:v>
                </c:pt>
                <c:pt idx="75">
                  <c:v>41000</c:v>
                </c:pt>
                <c:pt idx="76">
                  <c:v>41030</c:v>
                </c:pt>
                <c:pt idx="77">
                  <c:v>41061</c:v>
                </c:pt>
                <c:pt idx="78">
                  <c:v>41091</c:v>
                </c:pt>
                <c:pt idx="79">
                  <c:v>41122</c:v>
                </c:pt>
                <c:pt idx="80">
                  <c:v>41153</c:v>
                </c:pt>
                <c:pt idx="81">
                  <c:v>41183</c:v>
                </c:pt>
                <c:pt idx="82">
                  <c:v>41214</c:v>
                </c:pt>
                <c:pt idx="83">
                  <c:v>41244</c:v>
                </c:pt>
                <c:pt idx="84">
                  <c:v>41275</c:v>
                </c:pt>
                <c:pt idx="85">
                  <c:v>41306</c:v>
                </c:pt>
                <c:pt idx="86">
                  <c:v>41334</c:v>
                </c:pt>
                <c:pt idx="87">
                  <c:v>41365</c:v>
                </c:pt>
                <c:pt idx="88">
                  <c:v>41395</c:v>
                </c:pt>
                <c:pt idx="89">
                  <c:v>41426</c:v>
                </c:pt>
                <c:pt idx="90">
                  <c:v>41456</c:v>
                </c:pt>
                <c:pt idx="91">
                  <c:v>41487</c:v>
                </c:pt>
                <c:pt idx="92">
                  <c:v>41518</c:v>
                </c:pt>
                <c:pt idx="93">
                  <c:v>41548</c:v>
                </c:pt>
                <c:pt idx="94">
                  <c:v>41579</c:v>
                </c:pt>
                <c:pt idx="95">
                  <c:v>41609</c:v>
                </c:pt>
                <c:pt idx="96">
                  <c:v>41640</c:v>
                </c:pt>
                <c:pt idx="97">
                  <c:v>41671</c:v>
                </c:pt>
                <c:pt idx="98">
                  <c:v>41699</c:v>
                </c:pt>
                <c:pt idx="99">
                  <c:v>41730</c:v>
                </c:pt>
                <c:pt idx="100">
                  <c:v>41760</c:v>
                </c:pt>
                <c:pt idx="101">
                  <c:v>41791</c:v>
                </c:pt>
                <c:pt idx="102">
                  <c:v>41821</c:v>
                </c:pt>
                <c:pt idx="103">
                  <c:v>41852</c:v>
                </c:pt>
                <c:pt idx="104">
                  <c:v>41883</c:v>
                </c:pt>
                <c:pt idx="105">
                  <c:v>41913</c:v>
                </c:pt>
                <c:pt idx="106">
                  <c:v>41944</c:v>
                </c:pt>
                <c:pt idx="107">
                  <c:v>41974</c:v>
                </c:pt>
                <c:pt idx="108">
                  <c:v>42005</c:v>
                </c:pt>
                <c:pt idx="109">
                  <c:v>42036</c:v>
                </c:pt>
                <c:pt idx="110">
                  <c:v>42064</c:v>
                </c:pt>
                <c:pt idx="111">
                  <c:v>42095</c:v>
                </c:pt>
                <c:pt idx="112">
                  <c:v>42125</c:v>
                </c:pt>
                <c:pt idx="113">
                  <c:v>42156</c:v>
                </c:pt>
                <c:pt idx="114">
                  <c:v>42186</c:v>
                </c:pt>
                <c:pt idx="115">
                  <c:v>42217</c:v>
                </c:pt>
                <c:pt idx="116">
                  <c:v>42248</c:v>
                </c:pt>
                <c:pt idx="117">
                  <c:v>42278</c:v>
                </c:pt>
                <c:pt idx="118">
                  <c:v>42309</c:v>
                </c:pt>
                <c:pt idx="119">
                  <c:v>42339</c:v>
                </c:pt>
                <c:pt idx="120">
                  <c:v>42370</c:v>
                </c:pt>
                <c:pt idx="121">
                  <c:v>42401</c:v>
                </c:pt>
                <c:pt idx="122">
                  <c:v>42430</c:v>
                </c:pt>
                <c:pt idx="123">
                  <c:v>42461</c:v>
                </c:pt>
                <c:pt idx="124">
                  <c:v>42491</c:v>
                </c:pt>
                <c:pt idx="125">
                  <c:v>42522</c:v>
                </c:pt>
                <c:pt idx="126">
                  <c:v>42552</c:v>
                </c:pt>
                <c:pt idx="127">
                  <c:v>42583</c:v>
                </c:pt>
                <c:pt idx="128">
                  <c:v>42614</c:v>
                </c:pt>
                <c:pt idx="129">
                  <c:v>42644</c:v>
                </c:pt>
                <c:pt idx="130">
                  <c:v>42675</c:v>
                </c:pt>
                <c:pt idx="131">
                  <c:v>42705</c:v>
                </c:pt>
                <c:pt idx="132">
                  <c:v>42736</c:v>
                </c:pt>
                <c:pt idx="133">
                  <c:v>42767</c:v>
                </c:pt>
                <c:pt idx="134">
                  <c:v>42795</c:v>
                </c:pt>
                <c:pt idx="135">
                  <c:v>42826</c:v>
                </c:pt>
                <c:pt idx="136">
                  <c:v>42856</c:v>
                </c:pt>
                <c:pt idx="137">
                  <c:v>42887</c:v>
                </c:pt>
                <c:pt idx="138">
                  <c:v>42917</c:v>
                </c:pt>
                <c:pt idx="139">
                  <c:v>42948</c:v>
                </c:pt>
                <c:pt idx="140">
                  <c:v>42979</c:v>
                </c:pt>
                <c:pt idx="141">
                  <c:v>43009</c:v>
                </c:pt>
                <c:pt idx="142">
                  <c:v>43040</c:v>
                </c:pt>
                <c:pt idx="143">
                  <c:v>43070</c:v>
                </c:pt>
                <c:pt idx="144">
                  <c:v>43101</c:v>
                </c:pt>
                <c:pt idx="145">
                  <c:v>43132</c:v>
                </c:pt>
                <c:pt idx="146">
                  <c:v>43160</c:v>
                </c:pt>
                <c:pt idx="147">
                  <c:v>43191</c:v>
                </c:pt>
                <c:pt idx="148">
                  <c:v>43221</c:v>
                </c:pt>
                <c:pt idx="149">
                  <c:v>43252</c:v>
                </c:pt>
                <c:pt idx="150">
                  <c:v>43282</c:v>
                </c:pt>
                <c:pt idx="151">
                  <c:v>43313</c:v>
                </c:pt>
                <c:pt idx="152">
                  <c:v>43344</c:v>
                </c:pt>
                <c:pt idx="153">
                  <c:v>43374</c:v>
                </c:pt>
                <c:pt idx="154">
                  <c:v>43405</c:v>
                </c:pt>
                <c:pt idx="155">
                  <c:v>43435</c:v>
                </c:pt>
                <c:pt idx="156">
                  <c:v>43466</c:v>
                </c:pt>
                <c:pt idx="157">
                  <c:v>43497</c:v>
                </c:pt>
                <c:pt idx="158">
                  <c:v>43525</c:v>
                </c:pt>
                <c:pt idx="159">
                  <c:v>43556</c:v>
                </c:pt>
                <c:pt idx="160">
                  <c:v>43586</c:v>
                </c:pt>
                <c:pt idx="161">
                  <c:v>43617</c:v>
                </c:pt>
                <c:pt idx="162">
                  <c:v>43647</c:v>
                </c:pt>
                <c:pt idx="163">
                  <c:v>43678</c:v>
                </c:pt>
                <c:pt idx="164">
                  <c:v>43709</c:v>
                </c:pt>
                <c:pt idx="165">
                  <c:v>43739</c:v>
                </c:pt>
                <c:pt idx="166">
                  <c:v>43770</c:v>
                </c:pt>
                <c:pt idx="167">
                  <c:v>43800</c:v>
                </c:pt>
                <c:pt idx="168">
                  <c:v>43831</c:v>
                </c:pt>
                <c:pt idx="169">
                  <c:v>43862</c:v>
                </c:pt>
                <c:pt idx="170">
                  <c:v>43891</c:v>
                </c:pt>
                <c:pt idx="171">
                  <c:v>43922</c:v>
                </c:pt>
                <c:pt idx="172">
                  <c:v>43952</c:v>
                </c:pt>
                <c:pt idx="173">
                  <c:v>43983</c:v>
                </c:pt>
                <c:pt idx="174">
                  <c:v>44013</c:v>
                </c:pt>
                <c:pt idx="175">
                  <c:v>44044</c:v>
                </c:pt>
                <c:pt idx="176">
                  <c:v>44075</c:v>
                </c:pt>
                <c:pt idx="177">
                  <c:v>44105</c:v>
                </c:pt>
                <c:pt idx="178">
                  <c:v>44136</c:v>
                </c:pt>
                <c:pt idx="179">
                  <c:v>44166</c:v>
                </c:pt>
                <c:pt idx="180">
                  <c:v>44197</c:v>
                </c:pt>
                <c:pt idx="181">
                  <c:v>44228</c:v>
                </c:pt>
                <c:pt idx="182">
                  <c:v>44256</c:v>
                </c:pt>
                <c:pt idx="183">
                  <c:v>44287</c:v>
                </c:pt>
                <c:pt idx="184">
                  <c:v>44317</c:v>
                </c:pt>
                <c:pt idx="185">
                  <c:v>44348</c:v>
                </c:pt>
                <c:pt idx="186">
                  <c:v>44378</c:v>
                </c:pt>
                <c:pt idx="187">
                  <c:v>44409</c:v>
                </c:pt>
                <c:pt idx="188">
                  <c:v>44440</c:v>
                </c:pt>
                <c:pt idx="189">
                  <c:v>44470</c:v>
                </c:pt>
                <c:pt idx="190">
                  <c:v>44501</c:v>
                </c:pt>
                <c:pt idx="191">
                  <c:v>44531</c:v>
                </c:pt>
                <c:pt idx="192">
                  <c:v>44562</c:v>
                </c:pt>
                <c:pt idx="193">
                  <c:v>44593</c:v>
                </c:pt>
                <c:pt idx="194">
                  <c:v>44621</c:v>
                </c:pt>
                <c:pt idx="195">
                  <c:v>44652</c:v>
                </c:pt>
                <c:pt idx="196">
                  <c:v>44682</c:v>
                </c:pt>
                <c:pt idx="197">
                  <c:v>44713</c:v>
                </c:pt>
                <c:pt idx="198">
                  <c:v>44743</c:v>
                </c:pt>
                <c:pt idx="199">
                  <c:v>44774</c:v>
                </c:pt>
                <c:pt idx="200">
                  <c:v>44805</c:v>
                </c:pt>
                <c:pt idx="201">
                  <c:v>44835</c:v>
                </c:pt>
                <c:pt idx="202">
                  <c:v>44866</c:v>
                </c:pt>
                <c:pt idx="203">
                  <c:v>44896</c:v>
                </c:pt>
                <c:pt idx="204">
                  <c:v>44927</c:v>
                </c:pt>
                <c:pt idx="205">
                  <c:v>44958</c:v>
                </c:pt>
                <c:pt idx="206">
                  <c:v>44986</c:v>
                </c:pt>
                <c:pt idx="207">
                  <c:v>45017</c:v>
                </c:pt>
                <c:pt idx="208">
                  <c:v>45047</c:v>
                </c:pt>
                <c:pt idx="209">
                  <c:v>45078</c:v>
                </c:pt>
                <c:pt idx="210">
                  <c:v>45108</c:v>
                </c:pt>
                <c:pt idx="211">
                  <c:v>45139</c:v>
                </c:pt>
                <c:pt idx="212">
                  <c:v>45170</c:v>
                </c:pt>
                <c:pt idx="213">
                  <c:v>45200</c:v>
                </c:pt>
                <c:pt idx="214">
                  <c:v>45231</c:v>
                </c:pt>
                <c:pt idx="215">
                  <c:v>45261</c:v>
                </c:pt>
                <c:pt idx="216">
                  <c:v>45292</c:v>
                </c:pt>
                <c:pt idx="217">
                  <c:v>45323</c:v>
                </c:pt>
                <c:pt idx="218">
                  <c:v>45352</c:v>
                </c:pt>
                <c:pt idx="219">
                  <c:v>45383</c:v>
                </c:pt>
                <c:pt idx="220">
                  <c:v>45413</c:v>
                </c:pt>
                <c:pt idx="221">
                  <c:v>45444</c:v>
                </c:pt>
                <c:pt idx="222">
                  <c:v>45474</c:v>
                </c:pt>
              </c:numCache>
            </c:numRef>
          </c:cat>
          <c:val>
            <c:numRef>
              <c:f>[13]Industry!$B$2:$B$224</c:f>
              <c:numCache>
                <c:formatCode>General</c:formatCode>
                <c:ptCount val="223"/>
                <c:pt idx="0">
                  <c:v>58.5</c:v>
                </c:pt>
                <c:pt idx="1">
                  <c:v>59.4</c:v>
                </c:pt>
                <c:pt idx="2">
                  <c:v>60.9</c:v>
                </c:pt>
                <c:pt idx="3">
                  <c:v>61.6</c:v>
                </c:pt>
                <c:pt idx="4">
                  <c:v>61.9</c:v>
                </c:pt>
                <c:pt idx="5">
                  <c:v>61.8</c:v>
                </c:pt>
                <c:pt idx="6">
                  <c:v>62.2</c:v>
                </c:pt>
                <c:pt idx="7">
                  <c:v>63</c:v>
                </c:pt>
                <c:pt idx="8">
                  <c:v>64.2</c:v>
                </c:pt>
                <c:pt idx="9">
                  <c:v>67.2</c:v>
                </c:pt>
                <c:pt idx="10">
                  <c:v>70.099999999999994</c:v>
                </c:pt>
                <c:pt idx="11">
                  <c:v>72.3</c:v>
                </c:pt>
                <c:pt idx="12">
                  <c:v>73.2</c:v>
                </c:pt>
                <c:pt idx="13">
                  <c:v>73</c:v>
                </c:pt>
                <c:pt idx="14">
                  <c:v>73.599999999999994</c:v>
                </c:pt>
                <c:pt idx="15">
                  <c:v>73.3</c:v>
                </c:pt>
                <c:pt idx="16">
                  <c:v>72.5</c:v>
                </c:pt>
                <c:pt idx="17">
                  <c:v>73.7</c:v>
                </c:pt>
                <c:pt idx="18">
                  <c:v>74.3</c:v>
                </c:pt>
                <c:pt idx="19">
                  <c:v>74.8</c:v>
                </c:pt>
                <c:pt idx="20">
                  <c:v>75.2</c:v>
                </c:pt>
                <c:pt idx="21">
                  <c:v>75.599999999999994</c:v>
                </c:pt>
                <c:pt idx="22">
                  <c:v>75.599999999999994</c:v>
                </c:pt>
                <c:pt idx="23">
                  <c:v>76</c:v>
                </c:pt>
                <c:pt idx="24">
                  <c:v>77.099999999999994</c:v>
                </c:pt>
                <c:pt idx="25">
                  <c:v>78.400000000000006</c:v>
                </c:pt>
                <c:pt idx="26">
                  <c:v>80.5</c:v>
                </c:pt>
                <c:pt idx="27">
                  <c:v>82.3</c:v>
                </c:pt>
                <c:pt idx="28">
                  <c:v>83.4</c:v>
                </c:pt>
                <c:pt idx="29">
                  <c:v>83.6</c:v>
                </c:pt>
                <c:pt idx="30">
                  <c:v>82.8</c:v>
                </c:pt>
                <c:pt idx="31">
                  <c:v>82.6</c:v>
                </c:pt>
                <c:pt idx="32">
                  <c:v>80.7</c:v>
                </c:pt>
                <c:pt idx="33">
                  <c:v>77.599999999999994</c:v>
                </c:pt>
                <c:pt idx="34">
                  <c:v>72.7</c:v>
                </c:pt>
                <c:pt idx="35">
                  <c:v>68.3</c:v>
                </c:pt>
                <c:pt idx="36">
                  <c:v>71.099999999999994</c:v>
                </c:pt>
                <c:pt idx="37">
                  <c:v>74.099999999999994</c:v>
                </c:pt>
                <c:pt idx="38">
                  <c:v>75</c:v>
                </c:pt>
                <c:pt idx="39">
                  <c:v>77.2</c:v>
                </c:pt>
                <c:pt idx="40">
                  <c:v>78.7</c:v>
                </c:pt>
                <c:pt idx="41">
                  <c:v>80.400000000000006</c:v>
                </c:pt>
                <c:pt idx="42">
                  <c:v>82</c:v>
                </c:pt>
                <c:pt idx="43">
                  <c:v>83.9</c:v>
                </c:pt>
                <c:pt idx="44">
                  <c:v>84.7</c:v>
                </c:pt>
                <c:pt idx="45">
                  <c:v>84.2</c:v>
                </c:pt>
                <c:pt idx="46">
                  <c:v>83</c:v>
                </c:pt>
                <c:pt idx="47">
                  <c:v>82.7</c:v>
                </c:pt>
                <c:pt idx="48">
                  <c:v>83.8</c:v>
                </c:pt>
                <c:pt idx="49">
                  <c:v>83.9</c:v>
                </c:pt>
                <c:pt idx="50">
                  <c:v>83.1</c:v>
                </c:pt>
                <c:pt idx="51">
                  <c:v>81.3</c:v>
                </c:pt>
                <c:pt idx="52">
                  <c:v>80</c:v>
                </c:pt>
                <c:pt idx="53">
                  <c:v>79.3</c:v>
                </c:pt>
                <c:pt idx="54">
                  <c:v>78.2</c:v>
                </c:pt>
                <c:pt idx="55">
                  <c:v>77.900000000000006</c:v>
                </c:pt>
                <c:pt idx="56">
                  <c:v>78.3</c:v>
                </c:pt>
                <c:pt idx="57">
                  <c:v>78.400000000000006</c:v>
                </c:pt>
                <c:pt idx="58">
                  <c:v>79.2</c:v>
                </c:pt>
                <c:pt idx="59">
                  <c:v>80.099999999999994</c:v>
                </c:pt>
                <c:pt idx="60">
                  <c:v>81.2</c:v>
                </c:pt>
                <c:pt idx="61">
                  <c:v>82</c:v>
                </c:pt>
                <c:pt idx="62">
                  <c:v>81.7</c:v>
                </c:pt>
                <c:pt idx="63">
                  <c:v>81.2</c:v>
                </c:pt>
                <c:pt idx="64">
                  <c:v>80.599999999999994</c:v>
                </c:pt>
                <c:pt idx="65">
                  <c:v>80</c:v>
                </c:pt>
                <c:pt idx="66">
                  <c:v>80</c:v>
                </c:pt>
                <c:pt idx="67">
                  <c:v>80.2</c:v>
                </c:pt>
                <c:pt idx="68">
                  <c:v>80</c:v>
                </c:pt>
                <c:pt idx="69">
                  <c:v>79.400000000000006</c:v>
                </c:pt>
                <c:pt idx="70">
                  <c:v>78.599999999999994</c:v>
                </c:pt>
                <c:pt idx="71">
                  <c:v>77.7</c:v>
                </c:pt>
                <c:pt idx="72">
                  <c:v>78</c:v>
                </c:pt>
                <c:pt idx="73">
                  <c:v>77.7</c:v>
                </c:pt>
                <c:pt idx="74">
                  <c:v>77.099999999999994</c:v>
                </c:pt>
                <c:pt idx="75">
                  <c:v>76.2</c:v>
                </c:pt>
                <c:pt idx="76">
                  <c:v>75.8</c:v>
                </c:pt>
                <c:pt idx="77">
                  <c:v>75.2</c:v>
                </c:pt>
                <c:pt idx="78">
                  <c:v>74.2</c:v>
                </c:pt>
                <c:pt idx="79">
                  <c:v>73.599999999999994</c:v>
                </c:pt>
                <c:pt idx="80">
                  <c:v>73.2</c:v>
                </c:pt>
                <c:pt idx="81">
                  <c:v>73</c:v>
                </c:pt>
                <c:pt idx="82">
                  <c:v>72.8</c:v>
                </c:pt>
                <c:pt idx="83">
                  <c:v>72.099999999999994</c:v>
                </c:pt>
                <c:pt idx="84">
                  <c:v>72.400000000000006</c:v>
                </c:pt>
                <c:pt idx="85">
                  <c:v>72.7</c:v>
                </c:pt>
                <c:pt idx="86">
                  <c:v>73.400000000000006</c:v>
                </c:pt>
                <c:pt idx="87">
                  <c:v>73.7</c:v>
                </c:pt>
                <c:pt idx="88">
                  <c:v>73.900000000000006</c:v>
                </c:pt>
                <c:pt idx="89">
                  <c:v>73.400000000000006</c:v>
                </c:pt>
                <c:pt idx="90">
                  <c:v>73.3</c:v>
                </c:pt>
                <c:pt idx="91">
                  <c:v>73.7</c:v>
                </c:pt>
                <c:pt idx="92">
                  <c:v>74.2</c:v>
                </c:pt>
                <c:pt idx="93">
                  <c:v>74.7</c:v>
                </c:pt>
                <c:pt idx="94">
                  <c:v>74.5</c:v>
                </c:pt>
                <c:pt idx="95">
                  <c:v>74.3</c:v>
                </c:pt>
                <c:pt idx="96">
                  <c:v>75</c:v>
                </c:pt>
                <c:pt idx="97">
                  <c:v>75.599999999999994</c:v>
                </c:pt>
                <c:pt idx="98">
                  <c:v>76</c:v>
                </c:pt>
                <c:pt idx="99">
                  <c:v>76</c:v>
                </c:pt>
                <c:pt idx="100">
                  <c:v>75.7</c:v>
                </c:pt>
                <c:pt idx="101">
                  <c:v>75.599999999999994</c:v>
                </c:pt>
                <c:pt idx="102">
                  <c:v>75.7</c:v>
                </c:pt>
                <c:pt idx="103">
                  <c:v>76.400000000000006</c:v>
                </c:pt>
                <c:pt idx="104">
                  <c:v>77.099999999999994</c:v>
                </c:pt>
                <c:pt idx="105">
                  <c:v>77.5</c:v>
                </c:pt>
                <c:pt idx="106">
                  <c:v>77.5</c:v>
                </c:pt>
                <c:pt idx="107">
                  <c:v>77.400000000000006</c:v>
                </c:pt>
                <c:pt idx="108">
                  <c:v>77.900000000000006</c:v>
                </c:pt>
                <c:pt idx="109">
                  <c:v>78.5</c:v>
                </c:pt>
                <c:pt idx="110">
                  <c:v>79.400000000000006</c:v>
                </c:pt>
                <c:pt idx="111">
                  <c:v>80.2</c:v>
                </c:pt>
                <c:pt idx="112">
                  <c:v>80.900000000000006</c:v>
                </c:pt>
                <c:pt idx="113">
                  <c:v>81.400000000000006</c:v>
                </c:pt>
                <c:pt idx="114">
                  <c:v>82.5</c:v>
                </c:pt>
                <c:pt idx="115">
                  <c:v>83.2</c:v>
                </c:pt>
                <c:pt idx="116">
                  <c:v>83.9</c:v>
                </c:pt>
                <c:pt idx="117">
                  <c:v>84.4</c:v>
                </c:pt>
                <c:pt idx="118">
                  <c:v>84.8</c:v>
                </c:pt>
                <c:pt idx="119">
                  <c:v>84.4</c:v>
                </c:pt>
                <c:pt idx="120">
                  <c:v>84.2</c:v>
                </c:pt>
                <c:pt idx="121">
                  <c:v>84.4</c:v>
                </c:pt>
                <c:pt idx="122">
                  <c:v>84.5</c:v>
                </c:pt>
                <c:pt idx="123">
                  <c:v>84.8</c:v>
                </c:pt>
                <c:pt idx="124">
                  <c:v>85.5</c:v>
                </c:pt>
                <c:pt idx="125">
                  <c:v>86.6</c:v>
                </c:pt>
                <c:pt idx="126">
                  <c:v>87.9</c:v>
                </c:pt>
                <c:pt idx="127">
                  <c:v>89.2</c:v>
                </c:pt>
                <c:pt idx="128">
                  <c:v>90.4</c:v>
                </c:pt>
                <c:pt idx="129">
                  <c:v>91.6</c:v>
                </c:pt>
                <c:pt idx="130">
                  <c:v>91.8</c:v>
                </c:pt>
                <c:pt idx="131">
                  <c:v>91.2</c:v>
                </c:pt>
                <c:pt idx="132">
                  <c:v>91</c:v>
                </c:pt>
                <c:pt idx="133">
                  <c:v>91</c:v>
                </c:pt>
                <c:pt idx="134">
                  <c:v>91.7</c:v>
                </c:pt>
                <c:pt idx="135">
                  <c:v>92</c:v>
                </c:pt>
                <c:pt idx="136">
                  <c:v>93.4</c:v>
                </c:pt>
                <c:pt idx="137">
                  <c:v>95.3</c:v>
                </c:pt>
                <c:pt idx="138">
                  <c:v>97.7</c:v>
                </c:pt>
                <c:pt idx="139">
                  <c:v>98</c:v>
                </c:pt>
                <c:pt idx="140">
                  <c:v>98.3</c:v>
                </c:pt>
                <c:pt idx="141">
                  <c:v>99.4</c:v>
                </c:pt>
                <c:pt idx="142">
                  <c:v>100</c:v>
                </c:pt>
                <c:pt idx="143">
                  <c:v>101</c:v>
                </c:pt>
                <c:pt idx="144">
                  <c:v>103</c:v>
                </c:pt>
                <c:pt idx="145">
                  <c:v>104.8</c:v>
                </c:pt>
                <c:pt idx="146">
                  <c:v>106.1</c:v>
                </c:pt>
                <c:pt idx="147">
                  <c:v>107.4</c:v>
                </c:pt>
                <c:pt idx="148">
                  <c:v>107.9</c:v>
                </c:pt>
                <c:pt idx="149">
                  <c:v>108.6</c:v>
                </c:pt>
                <c:pt idx="150">
                  <c:v>110.3</c:v>
                </c:pt>
                <c:pt idx="151">
                  <c:v>115</c:v>
                </c:pt>
                <c:pt idx="152">
                  <c:v>121.5</c:v>
                </c:pt>
                <c:pt idx="153">
                  <c:v>122.4</c:v>
                </c:pt>
                <c:pt idx="154">
                  <c:v>120.6</c:v>
                </c:pt>
                <c:pt idx="155">
                  <c:v>119.1</c:v>
                </c:pt>
                <c:pt idx="156">
                  <c:v>117.9</c:v>
                </c:pt>
                <c:pt idx="157">
                  <c:v>117.2</c:v>
                </c:pt>
                <c:pt idx="158">
                  <c:v>116.1</c:v>
                </c:pt>
                <c:pt idx="159">
                  <c:v>116.1</c:v>
                </c:pt>
                <c:pt idx="160">
                  <c:v>117.3</c:v>
                </c:pt>
                <c:pt idx="161">
                  <c:v>119.7</c:v>
                </c:pt>
                <c:pt idx="162">
                  <c:v>122.2</c:v>
                </c:pt>
                <c:pt idx="163">
                  <c:v>123.9</c:v>
                </c:pt>
                <c:pt idx="164">
                  <c:v>125.3</c:v>
                </c:pt>
                <c:pt idx="165">
                  <c:v>127.2</c:v>
                </c:pt>
                <c:pt idx="166">
                  <c:v>129.5</c:v>
                </c:pt>
                <c:pt idx="167">
                  <c:v>131.69999999999999</c:v>
                </c:pt>
                <c:pt idx="168">
                  <c:v>132.80000000000001</c:v>
                </c:pt>
                <c:pt idx="169">
                  <c:v>134.6</c:v>
                </c:pt>
                <c:pt idx="170">
                  <c:v>135.69999999999999</c:v>
                </c:pt>
                <c:pt idx="171">
                  <c:v>134.5</c:v>
                </c:pt>
                <c:pt idx="172">
                  <c:v>135.19999999999999</c:v>
                </c:pt>
                <c:pt idx="173">
                  <c:v>140.19999999999999</c:v>
                </c:pt>
                <c:pt idx="174">
                  <c:v>147.30000000000001</c:v>
                </c:pt>
                <c:pt idx="175">
                  <c:v>152</c:v>
                </c:pt>
                <c:pt idx="176">
                  <c:v>154.19999999999999</c:v>
                </c:pt>
                <c:pt idx="177">
                  <c:v>155.4</c:v>
                </c:pt>
                <c:pt idx="178">
                  <c:v>158.30000000000001</c:v>
                </c:pt>
                <c:pt idx="179">
                  <c:v>161.6</c:v>
                </c:pt>
                <c:pt idx="180">
                  <c:v>166.7</c:v>
                </c:pt>
                <c:pt idx="181">
                  <c:v>169</c:v>
                </c:pt>
                <c:pt idx="182">
                  <c:v>169.7</c:v>
                </c:pt>
                <c:pt idx="183">
                  <c:v>171</c:v>
                </c:pt>
                <c:pt idx="184">
                  <c:v>174.1</c:v>
                </c:pt>
                <c:pt idx="185">
                  <c:v>178.1</c:v>
                </c:pt>
                <c:pt idx="186">
                  <c:v>182.1</c:v>
                </c:pt>
                <c:pt idx="187">
                  <c:v>185.6</c:v>
                </c:pt>
                <c:pt idx="188">
                  <c:v>188.5</c:v>
                </c:pt>
                <c:pt idx="189">
                  <c:v>189</c:v>
                </c:pt>
                <c:pt idx="190">
                  <c:v>185.7</c:v>
                </c:pt>
                <c:pt idx="191">
                  <c:v>182.8</c:v>
                </c:pt>
                <c:pt idx="192">
                  <c:v>182.1</c:v>
                </c:pt>
                <c:pt idx="193">
                  <c:v>180.3</c:v>
                </c:pt>
                <c:pt idx="194">
                  <c:v>182.1</c:v>
                </c:pt>
                <c:pt idx="195">
                  <c:v>183.8</c:v>
                </c:pt>
                <c:pt idx="196">
                  <c:v>181</c:v>
                </c:pt>
                <c:pt idx="197">
                  <c:v>181.1</c:v>
                </c:pt>
                <c:pt idx="198">
                  <c:v>173.7</c:v>
                </c:pt>
                <c:pt idx="199">
                  <c:v>168.4</c:v>
                </c:pt>
                <c:pt idx="200">
                  <c:v>164.4</c:v>
                </c:pt>
                <c:pt idx="201">
                  <c:v>156.6</c:v>
                </c:pt>
                <c:pt idx="202">
                  <c:v>147.80000000000001</c:v>
                </c:pt>
                <c:pt idx="203">
                  <c:v>142.5</c:v>
                </c:pt>
                <c:pt idx="204">
                  <c:v>144.30000000000001</c:v>
                </c:pt>
                <c:pt idx="205">
                  <c:v>147</c:v>
                </c:pt>
                <c:pt idx="206">
                  <c:v>149.5</c:v>
                </c:pt>
                <c:pt idx="207">
                  <c:v>151.69999999999999</c:v>
                </c:pt>
                <c:pt idx="208">
                  <c:v>153.6</c:v>
                </c:pt>
                <c:pt idx="209">
                  <c:v>156.5</c:v>
                </c:pt>
                <c:pt idx="210">
                  <c:v>158.19999999999999</c:v>
                </c:pt>
                <c:pt idx="211">
                  <c:v>160.1</c:v>
                </c:pt>
                <c:pt idx="212">
                  <c:v>161.6</c:v>
                </c:pt>
                <c:pt idx="213">
                  <c:v>161.6</c:v>
                </c:pt>
                <c:pt idx="214">
                  <c:v>159.19999999999999</c:v>
                </c:pt>
                <c:pt idx="215">
                  <c:v>157.4</c:v>
                </c:pt>
                <c:pt idx="216">
                  <c:v>157.80000000000001</c:v>
                </c:pt>
                <c:pt idx="217">
                  <c:v>158.69999999999999</c:v>
                </c:pt>
                <c:pt idx="218">
                  <c:v>158.9</c:v>
                </c:pt>
                <c:pt idx="219">
                  <c:v>159.9</c:v>
                </c:pt>
                <c:pt idx="220">
                  <c:v>161.4</c:v>
                </c:pt>
                <c:pt idx="221">
                  <c:v>164.2</c:v>
                </c:pt>
                <c:pt idx="222">
                  <c:v>167.8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BCB-48BA-9787-E5D6C1C429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35764319"/>
        <c:axId val="323241791"/>
      </c:barChart>
      <c:catAx>
        <c:axId val="33576431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23241791"/>
        <c:crosses val="autoZero"/>
        <c:auto val="1"/>
        <c:lblAlgn val="ctr"/>
        <c:lblOffset val="100"/>
        <c:noMultiLvlLbl val="1"/>
      </c:catAx>
      <c:valAx>
        <c:axId val="3232417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357643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08-22</a:t>
            </a:r>
            <a:r>
              <a:rPr lang="en-US" altLang="ko-KR" baseline="0"/>
              <a:t> </a:t>
            </a:r>
            <a:r>
              <a:rPr lang="ko-KR" altLang="en-US" baseline="0"/>
              <a:t>주택착공건수</a:t>
            </a:r>
            <a:endParaRPr lang="en-US" altLang="ko-KR" baseline="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[2]Sheet1!$D$24:$R$24</c:f>
              <c:numCache>
                <c:formatCode>General</c:formatCode>
                <c:ptCount val="15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  <c:pt idx="13">
                  <c:v>2021</c:v>
                </c:pt>
                <c:pt idx="14">
                  <c:v>2022</c:v>
                </c:pt>
              </c:numCache>
            </c:numRef>
          </c:cat>
          <c:val>
            <c:numRef>
              <c:f>[2]Sheet1!$D$25:$R$25</c:f>
              <c:numCache>
                <c:formatCode>General</c:formatCode>
                <c:ptCount val="15"/>
                <c:pt idx="0">
                  <c:v>187448</c:v>
                </c:pt>
                <c:pt idx="1">
                  <c:v>232551</c:v>
                </c:pt>
                <c:pt idx="2">
                  <c:v>205078</c:v>
                </c:pt>
                <c:pt idx="3">
                  <c:v>424269</c:v>
                </c:pt>
                <c:pt idx="4">
                  <c:v>480995</c:v>
                </c:pt>
                <c:pt idx="5">
                  <c:v>428981</c:v>
                </c:pt>
                <c:pt idx="6">
                  <c:v>507666</c:v>
                </c:pt>
                <c:pt idx="7">
                  <c:v>716759</c:v>
                </c:pt>
                <c:pt idx="8">
                  <c:v>422435</c:v>
                </c:pt>
                <c:pt idx="9">
                  <c:v>544274</c:v>
                </c:pt>
                <c:pt idx="10">
                  <c:v>470706</c:v>
                </c:pt>
                <c:pt idx="11">
                  <c:v>478949</c:v>
                </c:pt>
                <c:pt idx="12">
                  <c:v>526311</c:v>
                </c:pt>
                <c:pt idx="13">
                  <c:v>583737</c:v>
                </c:pt>
                <c:pt idx="14">
                  <c:v>383404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7F-47CB-A741-9F3F663BAA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11766240"/>
        <c:axId val="1211766720"/>
      </c:lineChart>
      <c:catAx>
        <c:axId val="12117662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11766720"/>
        <c:crosses val="autoZero"/>
        <c:auto val="1"/>
        <c:lblAlgn val="ctr"/>
        <c:lblOffset val="100"/>
        <c:noMultiLvlLbl val="0"/>
      </c:catAx>
      <c:valAx>
        <c:axId val="1211766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117662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수도권 공동주택 매매 실거래가격 지수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[13]Industry!$C$1</c:f>
              <c:strCache>
                <c:ptCount val="1"/>
                <c:pt idx="0">
                  <c:v>수도권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[13]Industry!$A$2:$A$224</c:f>
              <c:numCache>
                <c:formatCode>General</c:formatCode>
                <c:ptCount val="223"/>
                <c:pt idx="0">
                  <c:v>38718</c:v>
                </c:pt>
                <c:pt idx="1">
                  <c:v>38749</c:v>
                </c:pt>
                <c:pt idx="2">
                  <c:v>38777</c:v>
                </c:pt>
                <c:pt idx="3">
                  <c:v>38808</c:v>
                </c:pt>
                <c:pt idx="4">
                  <c:v>38838</c:v>
                </c:pt>
                <c:pt idx="5">
                  <c:v>38869</c:v>
                </c:pt>
                <c:pt idx="6">
                  <c:v>38899</c:v>
                </c:pt>
                <c:pt idx="7">
                  <c:v>38930</c:v>
                </c:pt>
                <c:pt idx="8">
                  <c:v>38961</c:v>
                </c:pt>
                <c:pt idx="9">
                  <c:v>38991</c:v>
                </c:pt>
                <c:pt idx="10">
                  <c:v>39022</c:v>
                </c:pt>
                <c:pt idx="11">
                  <c:v>39052</c:v>
                </c:pt>
                <c:pt idx="12">
                  <c:v>39083</c:v>
                </c:pt>
                <c:pt idx="13">
                  <c:v>39114</c:v>
                </c:pt>
                <c:pt idx="14">
                  <c:v>39142</c:v>
                </c:pt>
                <c:pt idx="15">
                  <c:v>39173</c:v>
                </c:pt>
                <c:pt idx="16">
                  <c:v>39203</c:v>
                </c:pt>
                <c:pt idx="17">
                  <c:v>39234</c:v>
                </c:pt>
                <c:pt idx="18">
                  <c:v>39264</c:v>
                </c:pt>
                <c:pt idx="19">
                  <c:v>39295</c:v>
                </c:pt>
                <c:pt idx="20">
                  <c:v>39326</c:v>
                </c:pt>
                <c:pt idx="21">
                  <c:v>39356</c:v>
                </c:pt>
                <c:pt idx="22">
                  <c:v>39387</c:v>
                </c:pt>
                <c:pt idx="23">
                  <c:v>39417</c:v>
                </c:pt>
                <c:pt idx="24">
                  <c:v>39448</c:v>
                </c:pt>
                <c:pt idx="25">
                  <c:v>39479</c:v>
                </c:pt>
                <c:pt idx="26">
                  <c:v>39508</c:v>
                </c:pt>
                <c:pt idx="27">
                  <c:v>39539</c:v>
                </c:pt>
                <c:pt idx="28">
                  <c:v>39569</c:v>
                </c:pt>
                <c:pt idx="29">
                  <c:v>39600</c:v>
                </c:pt>
                <c:pt idx="30">
                  <c:v>39630</c:v>
                </c:pt>
                <c:pt idx="31">
                  <c:v>39661</c:v>
                </c:pt>
                <c:pt idx="32">
                  <c:v>39692</c:v>
                </c:pt>
                <c:pt idx="33">
                  <c:v>39722</c:v>
                </c:pt>
                <c:pt idx="34">
                  <c:v>39753</c:v>
                </c:pt>
                <c:pt idx="35">
                  <c:v>39783</c:v>
                </c:pt>
                <c:pt idx="36">
                  <c:v>39814</c:v>
                </c:pt>
                <c:pt idx="37">
                  <c:v>39845</c:v>
                </c:pt>
                <c:pt idx="38">
                  <c:v>39873</c:v>
                </c:pt>
                <c:pt idx="39">
                  <c:v>39904</c:v>
                </c:pt>
                <c:pt idx="40">
                  <c:v>39934</c:v>
                </c:pt>
                <c:pt idx="41">
                  <c:v>39965</c:v>
                </c:pt>
                <c:pt idx="42">
                  <c:v>39995</c:v>
                </c:pt>
                <c:pt idx="43">
                  <c:v>40026</c:v>
                </c:pt>
                <c:pt idx="44">
                  <c:v>40057</c:v>
                </c:pt>
                <c:pt idx="45">
                  <c:v>40087</c:v>
                </c:pt>
                <c:pt idx="46">
                  <c:v>40118</c:v>
                </c:pt>
                <c:pt idx="47">
                  <c:v>40148</c:v>
                </c:pt>
                <c:pt idx="48">
                  <c:v>40179</c:v>
                </c:pt>
                <c:pt idx="49">
                  <c:v>40210</c:v>
                </c:pt>
                <c:pt idx="50">
                  <c:v>40238</c:v>
                </c:pt>
                <c:pt idx="51">
                  <c:v>40269</c:v>
                </c:pt>
                <c:pt idx="52">
                  <c:v>40299</c:v>
                </c:pt>
                <c:pt idx="53">
                  <c:v>40330</c:v>
                </c:pt>
                <c:pt idx="54">
                  <c:v>40360</c:v>
                </c:pt>
                <c:pt idx="55">
                  <c:v>40391</c:v>
                </c:pt>
                <c:pt idx="56">
                  <c:v>40422</c:v>
                </c:pt>
                <c:pt idx="57">
                  <c:v>40452</c:v>
                </c:pt>
                <c:pt idx="58">
                  <c:v>40483</c:v>
                </c:pt>
                <c:pt idx="59">
                  <c:v>40513</c:v>
                </c:pt>
                <c:pt idx="60">
                  <c:v>40544</c:v>
                </c:pt>
                <c:pt idx="61">
                  <c:v>40575</c:v>
                </c:pt>
                <c:pt idx="62">
                  <c:v>40603</c:v>
                </c:pt>
                <c:pt idx="63">
                  <c:v>40634</c:v>
                </c:pt>
                <c:pt idx="64">
                  <c:v>40664</c:v>
                </c:pt>
                <c:pt idx="65">
                  <c:v>40695</c:v>
                </c:pt>
                <c:pt idx="66">
                  <c:v>40725</c:v>
                </c:pt>
                <c:pt idx="67">
                  <c:v>40756</c:v>
                </c:pt>
                <c:pt idx="68">
                  <c:v>40787</c:v>
                </c:pt>
                <c:pt idx="69">
                  <c:v>40817</c:v>
                </c:pt>
                <c:pt idx="70">
                  <c:v>40848</c:v>
                </c:pt>
                <c:pt idx="71">
                  <c:v>40878</c:v>
                </c:pt>
                <c:pt idx="72">
                  <c:v>40909</c:v>
                </c:pt>
                <c:pt idx="73">
                  <c:v>40940</c:v>
                </c:pt>
                <c:pt idx="74">
                  <c:v>40969</c:v>
                </c:pt>
                <c:pt idx="75">
                  <c:v>41000</c:v>
                </c:pt>
                <c:pt idx="76">
                  <c:v>41030</c:v>
                </c:pt>
                <c:pt idx="77">
                  <c:v>41061</c:v>
                </c:pt>
                <c:pt idx="78">
                  <c:v>41091</c:v>
                </c:pt>
                <c:pt idx="79">
                  <c:v>41122</c:v>
                </c:pt>
                <c:pt idx="80">
                  <c:v>41153</c:v>
                </c:pt>
                <c:pt idx="81">
                  <c:v>41183</c:v>
                </c:pt>
                <c:pt idx="82">
                  <c:v>41214</c:v>
                </c:pt>
                <c:pt idx="83">
                  <c:v>41244</c:v>
                </c:pt>
                <c:pt idx="84">
                  <c:v>41275</c:v>
                </c:pt>
                <c:pt idx="85">
                  <c:v>41306</c:v>
                </c:pt>
                <c:pt idx="86">
                  <c:v>41334</c:v>
                </c:pt>
                <c:pt idx="87">
                  <c:v>41365</c:v>
                </c:pt>
                <c:pt idx="88">
                  <c:v>41395</c:v>
                </c:pt>
                <c:pt idx="89">
                  <c:v>41426</c:v>
                </c:pt>
                <c:pt idx="90">
                  <c:v>41456</c:v>
                </c:pt>
                <c:pt idx="91">
                  <c:v>41487</c:v>
                </c:pt>
                <c:pt idx="92">
                  <c:v>41518</c:v>
                </c:pt>
                <c:pt idx="93">
                  <c:v>41548</c:v>
                </c:pt>
                <c:pt idx="94">
                  <c:v>41579</c:v>
                </c:pt>
                <c:pt idx="95">
                  <c:v>41609</c:v>
                </c:pt>
                <c:pt idx="96">
                  <c:v>41640</c:v>
                </c:pt>
                <c:pt idx="97">
                  <c:v>41671</c:v>
                </c:pt>
                <c:pt idx="98">
                  <c:v>41699</c:v>
                </c:pt>
                <c:pt idx="99">
                  <c:v>41730</c:v>
                </c:pt>
                <c:pt idx="100">
                  <c:v>41760</c:v>
                </c:pt>
                <c:pt idx="101">
                  <c:v>41791</c:v>
                </c:pt>
                <c:pt idx="102">
                  <c:v>41821</c:v>
                </c:pt>
                <c:pt idx="103">
                  <c:v>41852</c:v>
                </c:pt>
                <c:pt idx="104">
                  <c:v>41883</c:v>
                </c:pt>
                <c:pt idx="105">
                  <c:v>41913</c:v>
                </c:pt>
                <c:pt idx="106">
                  <c:v>41944</c:v>
                </c:pt>
                <c:pt idx="107">
                  <c:v>41974</c:v>
                </c:pt>
                <c:pt idx="108">
                  <c:v>42005</c:v>
                </c:pt>
                <c:pt idx="109">
                  <c:v>42036</c:v>
                </c:pt>
                <c:pt idx="110">
                  <c:v>42064</c:v>
                </c:pt>
                <c:pt idx="111">
                  <c:v>42095</c:v>
                </c:pt>
                <c:pt idx="112">
                  <c:v>42125</c:v>
                </c:pt>
                <c:pt idx="113">
                  <c:v>42156</c:v>
                </c:pt>
                <c:pt idx="114">
                  <c:v>42186</c:v>
                </c:pt>
                <c:pt idx="115">
                  <c:v>42217</c:v>
                </c:pt>
                <c:pt idx="116">
                  <c:v>42248</c:v>
                </c:pt>
                <c:pt idx="117">
                  <c:v>42278</c:v>
                </c:pt>
                <c:pt idx="118">
                  <c:v>42309</c:v>
                </c:pt>
                <c:pt idx="119">
                  <c:v>42339</c:v>
                </c:pt>
                <c:pt idx="120">
                  <c:v>42370</c:v>
                </c:pt>
                <c:pt idx="121">
                  <c:v>42401</c:v>
                </c:pt>
                <c:pt idx="122">
                  <c:v>42430</c:v>
                </c:pt>
                <c:pt idx="123">
                  <c:v>42461</c:v>
                </c:pt>
                <c:pt idx="124">
                  <c:v>42491</c:v>
                </c:pt>
                <c:pt idx="125">
                  <c:v>42522</c:v>
                </c:pt>
                <c:pt idx="126">
                  <c:v>42552</c:v>
                </c:pt>
                <c:pt idx="127">
                  <c:v>42583</c:v>
                </c:pt>
                <c:pt idx="128">
                  <c:v>42614</c:v>
                </c:pt>
                <c:pt idx="129">
                  <c:v>42644</c:v>
                </c:pt>
                <c:pt idx="130">
                  <c:v>42675</c:v>
                </c:pt>
                <c:pt idx="131">
                  <c:v>42705</c:v>
                </c:pt>
                <c:pt idx="132">
                  <c:v>42736</c:v>
                </c:pt>
                <c:pt idx="133">
                  <c:v>42767</c:v>
                </c:pt>
                <c:pt idx="134">
                  <c:v>42795</c:v>
                </c:pt>
                <c:pt idx="135">
                  <c:v>42826</c:v>
                </c:pt>
                <c:pt idx="136">
                  <c:v>42856</c:v>
                </c:pt>
                <c:pt idx="137">
                  <c:v>42887</c:v>
                </c:pt>
                <c:pt idx="138">
                  <c:v>42917</c:v>
                </c:pt>
                <c:pt idx="139">
                  <c:v>42948</c:v>
                </c:pt>
                <c:pt idx="140">
                  <c:v>42979</c:v>
                </c:pt>
                <c:pt idx="141">
                  <c:v>43009</c:v>
                </c:pt>
                <c:pt idx="142">
                  <c:v>43040</c:v>
                </c:pt>
                <c:pt idx="143">
                  <c:v>43070</c:v>
                </c:pt>
                <c:pt idx="144">
                  <c:v>43101</c:v>
                </c:pt>
                <c:pt idx="145">
                  <c:v>43132</c:v>
                </c:pt>
                <c:pt idx="146">
                  <c:v>43160</c:v>
                </c:pt>
                <c:pt idx="147">
                  <c:v>43191</c:v>
                </c:pt>
                <c:pt idx="148">
                  <c:v>43221</c:v>
                </c:pt>
                <c:pt idx="149">
                  <c:v>43252</c:v>
                </c:pt>
                <c:pt idx="150">
                  <c:v>43282</c:v>
                </c:pt>
                <c:pt idx="151">
                  <c:v>43313</c:v>
                </c:pt>
                <c:pt idx="152">
                  <c:v>43344</c:v>
                </c:pt>
                <c:pt idx="153">
                  <c:v>43374</c:v>
                </c:pt>
                <c:pt idx="154">
                  <c:v>43405</c:v>
                </c:pt>
                <c:pt idx="155">
                  <c:v>43435</c:v>
                </c:pt>
                <c:pt idx="156">
                  <c:v>43466</c:v>
                </c:pt>
                <c:pt idx="157">
                  <c:v>43497</c:v>
                </c:pt>
                <c:pt idx="158">
                  <c:v>43525</c:v>
                </c:pt>
                <c:pt idx="159">
                  <c:v>43556</c:v>
                </c:pt>
                <c:pt idx="160">
                  <c:v>43586</c:v>
                </c:pt>
                <c:pt idx="161">
                  <c:v>43617</c:v>
                </c:pt>
                <c:pt idx="162">
                  <c:v>43647</c:v>
                </c:pt>
                <c:pt idx="163">
                  <c:v>43678</c:v>
                </c:pt>
                <c:pt idx="164">
                  <c:v>43709</c:v>
                </c:pt>
                <c:pt idx="165">
                  <c:v>43739</c:v>
                </c:pt>
                <c:pt idx="166">
                  <c:v>43770</c:v>
                </c:pt>
                <c:pt idx="167">
                  <c:v>43800</c:v>
                </c:pt>
                <c:pt idx="168">
                  <c:v>43831</c:v>
                </c:pt>
                <c:pt idx="169">
                  <c:v>43862</c:v>
                </c:pt>
                <c:pt idx="170">
                  <c:v>43891</c:v>
                </c:pt>
                <c:pt idx="171">
                  <c:v>43922</c:v>
                </c:pt>
                <c:pt idx="172">
                  <c:v>43952</c:v>
                </c:pt>
                <c:pt idx="173">
                  <c:v>43983</c:v>
                </c:pt>
                <c:pt idx="174">
                  <c:v>44013</c:v>
                </c:pt>
                <c:pt idx="175">
                  <c:v>44044</c:v>
                </c:pt>
                <c:pt idx="176">
                  <c:v>44075</c:v>
                </c:pt>
                <c:pt idx="177">
                  <c:v>44105</c:v>
                </c:pt>
                <c:pt idx="178">
                  <c:v>44136</c:v>
                </c:pt>
                <c:pt idx="179">
                  <c:v>44166</c:v>
                </c:pt>
                <c:pt idx="180">
                  <c:v>44197</c:v>
                </c:pt>
                <c:pt idx="181">
                  <c:v>44228</c:v>
                </c:pt>
                <c:pt idx="182">
                  <c:v>44256</c:v>
                </c:pt>
                <c:pt idx="183">
                  <c:v>44287</c:v>
                </c:pt>
                <c:pt idx="184">
                  <c:v>44317</c:v>
                </c:pt>
                <c:pt idx="185">
                  <c:v>44348</c:v>
                </c:pt>
                <c:pt idx="186">
                  <c:v>44378</c:v>
                </c:pt>
                <c:pt idx="187">
                  <c:v>44409</c:v>
                </c:pt>
                <c:pt idx="188">
                  <c:v>44440</c:v>
                </c:pt>
                <c:pt idx="189">
                  <c:v>44470</c:v>
                </c:pt>
                <c:pt idx="190">
                  <c:v>44501</c:v>
                </c:pt>
                <c:pt idx="191">
                  <c:v>44531</c:v>
                </c:pt>
                <c:pt idx="192">
                  <c:v>44562</c:v>
                </c:pt>
                <c:pt idx="193">
                  <c:v>44593</c:v>
                </c:pt>
                <c:pt idx="194">
                  <c:v>44621</c:v>
                </c:pt>
                <c:pt idx="195">
                  <c:v>44652</c:v>
                </c:pt>
                <c:pt idx="196">
                  <c:v>44682</c:v>
                </c:pt>
                <c:pt idx="197">
                  <c:v>44713</c:v>
                </c:pt>
                <c:pt idx="198">
                  <c:v>44743</c:v>
                </c:pt>
                <c:pt idx="199">
                  <c:v>44774</c:v>
                </c:pt>
                <c:pt idx="200">
                  <c:v>44805</c:v>
                </c:pt>
                <c:pt idx="201">
                  <c:v>44835</c:v>
                </c:pt>
                <c:pt idx="202">
                  <c:v>44866</c:v>
                </c:pt>
                <c:pt idx="203">
                  <c:v>44896</c:v>
                </c:pt>
                <c:pt idx="204">
                  <c:v>44927</c:v>
                </c:pt>
                <c:pt idx="205">
                  <c:v>44958</c:v>
                </c:pt>
                <c:pt idx="206">
                  <c:v>44986</c:v>
                </c:pt>
                <c:pt idx="207">
                  <c:v>45017</c:v>
                </c:pt>
                <c:pt idx="208">
                  <c:v>45047</c:v>
                </c:pt>
                <c:pt idx="209">
                  <c:v>45078</c:v>
                </c:pt>
                <c:pt idx="210">
                  <c:v>45108</c:v>
                </c:pt>
                <c:pt idx="211">
                  <c:v>45139</c:v>
                </c:pt>
                <c:pt idx="212">
                  <c:v>45170</c:v>
                </c:pt>
                <c:pt idx="213">
                  <c:v>45200</c:v>
                </c:pt>
                <c:pt idx="214">
                  <c:v>45231</c:v>
                </c:pt>
                <c:pt idx="215">
                  <c:v>45261</c:v>
                </c:pt>
                <c:pt idx="216">
                  <c:v>45292</c:v>
                </c:pt>
                <c:pt idx="217">
                  <c:v>45323</c:v>
                </c:pt>
                <c:pt idx="218">
                  <c:v>45352</c:v>
                </c:pt>
                <c:pt idx="219">
                  <c:v>45383</c:v>
                </c:pt>
                <c:pt idx="220">
                  <c:v>45413</c:v>
                </c:pt>
                <c:pt idx="221">
                  <c:v>45444</c:v>
                </c:pt>
                <c:pt idx="222">
                  <c:v>45474</c:v>
                </c:pt>
              </c:numCache>
            </c:numRef>
          </c:cat>
          <c:val>
            <c:numRef>
              <c:f>[13]Industry!$C$2:$C$224</c:f>
              <c:numCache>
                <c:formatCode>General</c:formatCode>
                <c:ptCount val="223"/>
                <c:pt idx="0">
                  <c:v>63.05</c:v>
                </c:pt>
                <c:pt idx="1">
                  <c:v>63.8</c:v>
                </c:pt>
                <c:pt idx="2">
                  <c:v>64.45</c:v>
                </c:pt>
                <c:pt idx="3">
                  <c:v>65.25</c:v>
                </c:pt>
                <c:pt idx="4">
                  <c:v>66.05</c:v>
                </c:pt>
                <c:pt idx="5">
                  <c:v>66.55</c:v>
                </c:pt>
                <c:pt idx="6">
                  <c:v>66.7</c:v>
                </c:pt>
                <c:pt idx="7">
                  <c:v>67.75</c:v>
                </c:pt>
                <c:pt idx="8">
                  <c:v>69.050000000000011</c:v>
                </c:pt>
                <c:pt idx="9">
                  <c:v>72.400000000000006</c:v>
                </c:pt>
                <c:pt idx="10">
                  <c:v>76.349999999999994</c:v>
                </c:pt>
                <c:pt idx="11">
                  <c:v>78.300000000000011</c:v>
                </c:pt>
                <c:pt idx="12">
                  <c:v>80.25</c:v>
                </c:pt>
                <c:pt idx="13">
                  <c:v>80.5</c:v>
                </c:pt>
                <c:pt idx="14">
                  <c:v>81.199999999999989</c:v>
                </c:pt>
                <c:pt idx="15">
                  <c:v>81.599999999999994</c:v>
                </c:pt>
                <c:pt idx="16">
                  <c:v>81.849999999999994</c:v>
                </c:pt>
                <c:pt idx="17">
                  <c:v>82.7</c:v>
                </c:pt>
                <c:pt idx="18">
                  <c:v>83.95</c:v>
                </c:pt>
                <c:pt idx="19">
                  <c:v>85.35</c:v>
                </c:pt>
                <c:pt idx="20">
                  <c:v>86.300000000000011</c:v>
                </c:pt>
                <c:pt idx="21">
                  <c:v>87.449999999999989</c:v>
                </c:pt>
                <c:pt idx="22">
                  <c:v>88</c:v>
                </c:pt>
                <c:pt idx="23">
                  <c:v>88.35</c:v>
                </c:pt>
                <c:pt idx="24">
                  <c:v>89.7</c:v>
                </c:pt>
                <c:pt idx="25">
                  <c:v>90.35</c:v>
                </c:pt>
                <c:pt idx="26">
                  <c:v>92.449999999999989</c:v>
                </c:pt>
                <c:pt idx="27">
                  <c:v>94.6</c:v>
                </c:pt>
                <c:pt idx="28">
                  <c:v>96.449999999999989</c:v>
                </c:pt>
                <c:pt idx="29">
                  <c:v>98.45</c:v>
                </c:pt>
                <c:pt idx="30">
                  <c:v>99.4</c:v>
                </c:pt>
                <c:pt idx="31">
                  <c:v>99.55</c:v>
                </c:pt>
                <c:pt idx="32">
                  <c:v>99.4</c:v>
                </c:pt>
                <c:pt idx="33">
                  <c:v>95.9</c:v>
                </c:pt>
                <c:pt idx="34">
                  <c:v>91.65</c:v>
                </c:pt>
                <c:pt idx="35">
                  <c:v>87.35</c:v>
                </c:pt>
                <c:pt idx="36">
                  <c:v>87.2</c:v>
                </c:pt>
                <c:pt idx="37">
                  <c:v>88.550000000000011</c:v>
                </c:pt>
                <c:pt idx="38">
                  <c:v>89.35</c:v>
                </c:pt>
                <c:pt idx="39">
                  <c:v>91</c:v>
                </c:pt>
                <c:pt idx="40">
                  <c:v>92.699999999999989</c:v>
                </c:pt>
                <c:pt idx="41">
                  <c:v>93.75</c:v>
                </c:pt>
                <c:pt idx="42">
                  <c:v>94.75</c:v>
                </c:pt>
                <c:pt idx="43">
                  <c:v>96.1</c:v>
                </c:pt>
                <c:pt idx="44">
                  <c:v>97</c:v>
                </c:pt>
                <c:pt idx="45">
                  <c:v>96.75</c:v>
                </c:pt>
                <c:pt idx="46">
                  <c:v>95.550000000000011</c:v>
                </c:pt>
                <c:pt idx="47">
                  <c:v>94.15</c:v>
                </c:pt>
                <c:pt idx="48">
                  <c:v>95.3</c:v>
                </c:pt>
                <c:pt idx="49">
                  <c:v>94.9</c:v>
                </c:pt>
                <c:pt idx="50">
                  <c:v>94.25</c:v>
                </c:pt>
                <c:pt idx="51">
                  <c:v>92.65</c:v>
                </c:pt>
                <c:pt idx="52">
                  <c:v>91.3</c:v>
                </c:pt>
                <c:pt idx="53">
                  <c:v>90.55</c:v>
                </c:pt>
                <c:pt idx="54">
                  <c:v>89.65</c:v>
                </c:pt>
                <c:pt idx="55">
                  <c:v>88.75</c:v>
                </c:pt>
                <c:pt idx="56">
                  <c:v>89.4</c:v>
                </c:pt>
                <c:pt idx="57">
                  <c:v>89.3</c:v>
                </c:pt>
                <c:pt idx="58">
                  <c:v>89.6</c:v>
                </c:pt>
                <c:pt idx="59">
                  <c:v>90.15</c:v>
                </c:pt>
                <c:pt idx="60">
                  <c:v>90.699999999999989</c:v>
                </c:pt>
                <c:pt idx="61">
                  <c:v>91.65</c:v>
                </c:pt>
                <c:pt idx="62">
                  <c:v>91.65</c:v>
                </c:pt>
                <c:pt idx="63">
                  <c:v>91.1</c:v>
                </c:pt>
                <c:pt idx="64">
                  <c:v>90.6</c:v>
                </c:pt>
                <c:pt idx="65">
                  <c:v>90</c:v>
                </c:pt>
                <c:pt idx="66">
                  <c:v>89.65</c:v>
                </c:pt>
                <c:pt idx="67">
                  <c:v>89.75</c:v>
                </c:pt>
                <c:pt idx="68">
                  <c:v>89.65</c:v>
                </c:pt>
                <c:pt idx="69">
                  <c:v>89.1</c:v>
                </c:pt>
                <c:pt idx="70">
                  <c:v>88.2</c:v>
                </c:pt>
                <c:pt idx="71">
                  <c:v>87.6</c:v>
                </c:pt>
                <c:pt idx="72">
                  <c:v>87.5</c:v>
                </c:pt>
                <c:pt idx="73">
                  <c:v>87.2</c:v>
                </c:pt>
                <c:pt idx="74">
                  <c:v>86.75</c:v>
                </c:pt>
                <c:pt idx="75">
                  <c:v>86.1</c:v>
                </c:pt>
                <c:pt idx="76">
                  <c:v>85.7</c:v>
                </c:pt>
                <c:pt idx="77">
                  <c:v>85.05</c:v>
                </c:pt>
                <c:pt idx="78">
                  <c:v>83.95</c:v>
                </c:pt>
                <c:pt idx="79">
                  <c:v>83.5</c:v>
                </c:pt>
                <c:pt idx="80">
                  <c:v>83.15</c:v>
                </c:pt>
                <c:pt idx="81">
                  <c:v>82.95</c:v>
                </c:pt>
                <c:pt idx="82">
                  <c:v>82.3</c:v>
                </c:pt>
                <c:pt idx="83">
                  <c:v>81.599999999999994</c:v>
                </c:pt>
                <c:pt idx="84">
                  <c:v>81.849999999999994</c:v>
                </c:pt>
                <c:pt idx="85">
                  <c:v>81.7</c:v>
                </c:pt>
                <c:pt idx="86">
                  <c:v>82.05</c:v>
                </c:pt>
                <c:pt idx="87">
                  <c:v>82.25</c:v>
                </c:pt>
                <c:pt idx="88">
                  <c:v>82.5</c:v>
                </c:pt>
                <c:pt idx="89">
                  <c:v>82.25</c:v>
                </c:pt>
                <c:pt idx="90">
                  <c:v>82.25</c:v>
                </c:pt>
                <c:pt idx="91">
                  <c:v>82.800000000000011</c:v>
                </c:pt>
                <c:pt idx="92">
                  <c:v>83.4</c:v>
                </c:pt>
                <c:pt idx="93">
                  <c:v>83.85</c:v>
                </c:pt>
                <c:pt idx="94">
                  <c:v>83.800000000000011</c:v>
                </c:pt>
                <c:pt idx="95">
                  <c:v>83.800000000000011</c:v>
                </c:pt>
                <c:pt idx="96">
                  <c:v>84.300000000000011</c:v>
                </c:pt>
                <c:pt idx="97">
                  <c:v>85.1</c:v>
                </c:pt>
                <c:pt idx="98">
                  <c:v>85.6</c:v>
                </c:pt>
                <c:pt idx="99">
                  <c:v>85.6</c:v>
                </c:pt>
                <c:pt idx="100">
                  <c:v>85.6</c:v>
                </c:pt>
                <c:pt idx="101">
                  <c:v>85.4</c:v>
                </c:pt>
                <c:pt idx="102">
                  <c:v>85.7</c:v>
                </c:pt>
                <c:pt idx="103">
                  <c:v>86.05</c:v>
                </c:pt>
                <c:pt idx="104">
                  <c:v>86.75</c:v>
                </c:pt>
                <c:pt idx="105">
                  <c:v>87.300000000000011</c:v>
                </c:pt>
                <c:pt idx="106">
                  <c:v>87.5</c:v>
                </c:pt>
                <c:pt idx="107">
                  <c:v>87.7</c:v>
                </c:pt>
                <c:pt idx="108">
                  <c:v>88.199999999999989</c:v>
                </c:pt>
                <c:pt idx="109">
                  <c:v>88.8</c:v>
                </c:pt>
                <c:pt idx="110">
                  <c:v>89.75</c:v>
                </c:pt>
                <c:pt idx="111">
                  <c:v>90.65</c:v>
                </c:pt>
                <c:pt idx="112">
                  <c:v>91.449999999999989</c:v>
                </c:pt>
                <c:pt idx="113">
                  <c:v>91.95</c:v>
                </c:pt>
                <c:pt idx="114">
                  <c:v>92.949999999999989</c:v>
                </c:pt>
                <c:pt idx="115">
                  <c:v>93.65</c:v>
                </c:pt>
                <c:pt idx="116">
                  <c:v>94.35</c:v>
                </c:pt>
                <c:pt idx="117">
                  <c:v>94.85</c:v>
                </c:pt>
                <c:pt idx="118">
                  <c:v>94.85</c:v>
                </c:pt>
                <c:pt idx="119">
                  <c:v>94.449999999999989</c:v>
                </c:pt>
                <c:pt idx="120">
                  <c:v>94.45</c:v>
                </c:pt>
                <c:pt idx="121">
                  <c:v>94.699999999999989</c:v>
                </c:pt>
                <c:pt idx="122">
                  <c:v>94.75</c:v>
                </c:pt>
                <c:pt idx="123">
                  <c:v>94.95</c:v>
                </c:pt>
                <c:pt idx="124">
                  <c:v>95.2</c:v>
                </c:pt>
                <c:pt idx="125">
                  <c:v>95.6</c:v>
                </c:pt>
                <c:pt idx="126">
                  <c:v>96.35</c:v>
                </c:pt>
                <c:pt idx="127">
                  <c:v>97.2</c:v>
                </c:pt>
                <c:pt idx="128">
                  <c:v>98.15</c:v>
                </c:pt>
                <c:pt idx="129">
                  <c:v>99</c:v>
                </c:pt>
                <c:pt idx="130">
                  <c:v>99</c:v>
                </c:pt>
                <c:pt idx="131">
                  <c:v>98.6</c:v>
                </c:pt>
                <c:pt idx="132">
                  <c:v>98.35</c:v>
                </c:pt>
                <c:pt idx="133">
                  <c:v>98.35</c:v>
                </c:pt>
                <c:pt idx="134">
                  <c:v>98.6</c:v>
                </c:pt>
                <c:pt idx="135">
                  <c:v>98.65</c:v>
                </c:pt>
                <c:pt idx="136">
                  <c:v>98.9</c:v>
                </c:pt>
                <c:pt idx="137">
                  <c:v>99.45</c:v>
                </c:pt>
                <c:pt idx="138">
                  <c:v>100.1</c:v>
                </c:pt>
                <c:pt idx="139">
                  <c:v>100.44999999999999</c:v>
                </c:pt>
                <c:pt idx="140">
                  <c:v>100.55</c:v>
                </c:pt>
                <c:pt idx="141">
                  <c:v>100.6</c:v>
                </c:pt>
                <c:pt idx="142">
                  <c:v>100</c:v>
                </c:pt>
                <c:pt idx="143">
                  <c:v>99.55</c:v>
                </c:pt>
                <c:pt idx="144">
                  <c:v>99.7</c:v>
                </c:pt>
                <c:pt idx="145">
                  <c:v>99.75</c:v>
                </c:pt>
                <c:pt idx="146">
                  <c:v>99.9</c:v>
                </c:pt>
                <c:pt idx="147">
                  <c:v>99.5</c:v>
                </c:pt>
                <c:pt idx="148">
                  <c:v>99.35</c:v>
                </c:pt>
                <c:pt idx="149">
                  <c:v>99.1</c:v>
                </c:pt>
                <c:pt idx="150">
                  <c:v>99.050000000000011</c:v>
                </c:pt>
                <c:pt idx="151">
                  <c:v>100.1</c:v>
                </c:pt>
                <c:pt idx="152">
                  <c:v>100.7</c:v>
                </c:pt>
                <c:pt idx="153">
                  <c:v>101.05</c:v>
                </c:pt>
                <c:pt idx="154">
                  <c:v>100.4</c:v>
                </c:pt>
                <c:pt idx="155">
                  <c:v>100.15</c:v>
                </c:pt>
                <c:pt idx="156">
                  <c:v>99.9</c:v>
                </c:pt>
                <c:pt idx="157">
                  <c:v>99.35</c:v>
                </c:pt>
                <c:pt idx="158">
                  <c:v>98.9</c:v>
                </c:pt>
                <c:pt idx="159">
                  <c:v>98.8</c:v>
                </c:pt>
                <c:pt idx="160">
                  <c:v>98.4</c:v>
                </c:pt>
                <c:pt idx="161">
                  <c:v>98.5</c:v>
                </c:pt>
                <c:pt idx="162">
                  <c:v>98.7</c:v>
                </c:pt>
                <c:pt idx="163">
                  <c:v>98.85</c:v>
                </c:pt>
                <c:pt idx="164">
                  <c:v>99.1</c:v>
                </c:pt>
                <c:pt idx="165">
                  <c:v>99.5</c:v>
                </c:pt>
                <c:pt idx="166">
                  <c:v>99.85</c:v>
                </c:pt>
                <c:pt idx="167">
                  <c:v>100.4</c:v>
                </c:pt>
                <c:pt idx="168">
                  <c:v>101.45</c:v>
                </c:pt>
                <c:pt idx="169">
                  <c:v>103.65</c:v>
                </c:pt>
                <c:pt idx="170">
                  <c:v>105.85</c:v>
                </c:pt>
                <c:pt idx="171">
                  <c:v>106.44999999999999</c:v>
                </c:pt>
                <c:pt idx="172">
                  <c:v>107.8</c:v>
                </c:pt>
                <c:pt idx="173">
                  <c:v>109.95</c:v>
                </c:pt>
                <c:pt idx="174">
                  <c:v>111.80000000000001</c:v>
                </c:pt>
                <c:pt idx="175">
                  <c:v>112.45</c:v>
                </c:pt>
                <c:pt idx="176">
                  <c:v>113.25</c:v>
                </c:pt>
                <c:pt idx="177">
                  <c:v>114.30000000000001</c:v>
                </c:pt>
                <c:pt idx="178">
                  <c:v>116.55</c:v>
                </c:pt>
                <c:pt idx="179">
                  <c:v>119.19999999999999</c:v>
                </c:pt>
                <c:pt idx="180">
                  <c:v>123.19999999999999</c:v>
                </c:pt>
                <c:pt idx="181">
                  <c:v>126.65</c:v>
                </c:pt>
                <c:pt idx="182">
                  <c:v>130.15</c:v>
                </c:pt>
                <c:pt idx="183">
                  <c:v>133.35</c:v>
                </c:pt>
                <c:pt idx="184">
                  <c:v>137.5</c:v>
                </c:pt>
                <c:pt idx="185">
                  <c:v>142.65</c:v>
                </c:pt>
                <c:pt idx="186">
                  <c:v>148.44999999999999</c:v>
                </c:pt>
                <c:pt idx="187">
                  <c:v>154.4</c:v>
                </c:pt>
                <c:pt idx="188">
                  <c:v>158.69999999999999</c:v>
                </c:pt>
                <c:pt idx="189">
                  <c:v>160.80000000000001</c:v>
                </c:pt>
                <c:pt idx="190">
                  <c:v>160.55000000000001</c:v>
                </c:pt>
                <c:pt idx="191">
                  <c:v>158</c:v>
                </c:pt>
                <c:pt idx="192">
                  <c:v>156</c:v>
                </c:pt>
                <c:pt idx="193">
                  <c:v>156.30000000000001</c:v>
                </c:pt>
                <c:pt idx="194">
                  <c:v>156.60000000000002</c:v>
                </c:pt>
                <c:pt idx="195">
                  <c:v>156.69999999999999</c:v>
                </c:pt>
                <c:pt idx="196">
                  <c:v>154.94999999999999</c:v>
                </c:pt>
                <c:pt idx="197">
                  <c:v>152.5</c:v>
                </c:pt>
                <c:pt idx="198">
                  <c:v>147.15</c:v>
                </c:pt>
                <c:pt idx="199">
                  <c:v>143.19999999999999</c:v>
                </c:pt>
                <c:pt idx="200">
                  <c:v>138.60000000000002</c:v>
                </c:pt>
                <c:pt idx="201">
                  <c:v>131.44999999999999</c:v>
                </c:pt>
                <c:pt idx="202">
                  <c:v>125.94999999999999</c:v>
                </c:pt>
                <c:pt idx="203">
                  <c:v>122.35</c:v>
                </c:pt>
                <c:pt idx="204">
                  <c:v>120.65</c:v>
                </c:pt>
                <c:pt idx="205">
                  <c:v>122</c:v>
                </c:pt>
                <c:pt idx="206">
                  <c:v>124.2</c:v>
                </c:pt>
                <c:pt idx="207">
                  <c:v>125.15</c:v>
                </c:pt>
                <c:pt idx="208">
                  <c:v>126.35</c:v>
                </c:pt>
                <c:pt idx="209">
                  <c:v>126.95</c:v>
                </c:pt>
                <c:pt idx="210">
                  <c:v>128.55000000000001</c:v>
                </c:pt>
                <c:pt idx="211">
                  <c:v>129.65</c:v>
                </c:pt>
                <c:pt idx="212">
                  <c:v>130.55000000000001</c:v>
                </c:pt>
                <c:pt idx="213">
                  <c:v>130.4</c:v>
                </c:pt>
                <c:pt idx="214">
                  <c:v>129.25</c:v>
                </c:pt>
                <c:pt idx="215">
                  <c:v>128.19999999999999</c:v>
                </c:pt>
                <c:pt idx="216">
                  <c:v>128.19999999999999</c:v>
                </c:pt>
                <c:pt idx="217">
                  <c:v>128.80000000000001</c:v>
                </c:pt>
                <c:pt idx="218">
                  <c:v>129.35</c:v>
                </c:pt>
                <c:pt idx="219">
                  <c:v>129.44999999999999</c:v>
                </c:pt>
                <c:pt idx="220">
                  <c:v>129.65</c:v>
                </c:pt>
                <c:pt idx="221">
                  <c:v>130.75</c:v>
                </c:pt>
                <c:pt idx="222">
                  <c:v>131.9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7CC-4DBC-8E2F-3D7F3CC02F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91915503"/>
        <c:axId val="137314495"/>
      </c:barChart>
      <c:catAx>
        <c:axId val="39191550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7314495"/>
        <c:crosses val="autoZero"/>
        <c:auto val="1"/>
        <c:lblAlgn val="ctr"/>
        <c:lblOffset val="100"/>
        <c:noMultiLvlLbl val="1"/>
      </c:catAx>
      <c:valAx>
        <c:axId val="1373144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919155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5</a:t>
            </a:r>
            <a:r>
              <a:rPr lang="ko-KR" altLang="en-US"/>
              <a:t>대 광역시 공동주택 매매 실거래가격 지수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[13]Industry!$D$1</c:f>
              <c:strCache>
                <c:ptCount val="1"/>
                <c:pt idx="0">
                  <c:v>5대 광역시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[13]Industry!$A$2:$A$224</c:f>
              <c:numCache>
                <c:formatCode>General</c:formatCode>
                <c:ptCount val="223"/>
                <c:pt idx="0">
                  <c:v>38718</c:v>
                </c:pt>
                <c:pt idx="1">
                  <c:v>38749</c:v>
                </c:pt>
                <c:pt idx="2">
                  <c:v>38777</c:v>
                </c:pt>
                <c:pt idx="3">
                  <c:v>38808</c:v>
                </c:pt>
                <c:pt idx="4">
                  <c:v>38838</c:v>
                </c:pt>
                <c:pt idx="5">
                  <c:v>38869</c:v>
                </c:pt>
                <c:pt idx="6">
                  <c:v>38899</c:v>
                </c:pt>
                <c:pt idx="7">
                  <c:v>38930</c:v>
                </c:pt>
                <c:pt idx="8">
                  <c:v>38961</c:v>
                </c:pt>
                <c:pt idx="9">
                  <c:v>38991</c:v>
                </c:pt>
                <c:pt idx="10">
                  <c:v>39022</c:v>
                </c:pt>
                <c:pt idx="11">
                  <c:v>39052</c:v>
                </c:pt>
                <c:pt idx="12">
                  <c:v>39083</c:v>
                </c:pt>
                <c:pt idx="13">
                  <c:v>39114</c:v>
                </c:pt>
                <c:pt idx="14">
                  <c:v>39142</c:v>
                </c:pt>
                <c:pt idx="15">
                  <c:v>39173</c:v>
                </c:pt>
                <c:pt idx="16">
                  <c:v>39203</c:v>
                </c:pt>
                <c:pt idx="17">
                  <c:v>39234</c:v>
                </c:pt>
                <c:pt idx="18">
                  <c:v>39264</c:v>
                </c:pt>
                <c:pt idx="19">
                  <c:v>39295</c:v>
                </c:pt>
                <c:pt idx="20">
                  <c:v>39326</c:v>
                </c:pt>
                <c:pt idx="21">
                  <c:v>39356</c:v>
                </c:pt>
                <c:pt idx="22">
                  <c:v>39387</c:v>
                </c:pt>
                <c:pt idx="23">
                  <c:v>39417</c:v>
                </c:pt>
                <c:pt idx="24">
                  <c:v>39448</c:v>
                </c:pt>
                <c:pt idx="25">
                  <c:v>39479</c:v>
                </c:pt>
                <c:pt idx="26">
                  <c:v>39508</c:v>
                </c:pt>
                <c:pt idx="27">
                  <c:v>39539</c:v>
                </c:pt>
                <c:pt idx="28">
                  <c:v>39569</c:v>
                </c:pt>
                <c:pt idx="29">
                  <c:v>39600</c:v>
                </c:pt>
                <c:pt idx="30">
                  <c:v>39630</c:v>
                </c:pt>
                <c:pt idx="31">
                  <c:v>39661</c:v>
                </c:pt>
                <c:pt idx="32">
                  <c:v>39692</c:v>
                </c:pt>
                <c:pt idx="33">
                  <c:v>39722</c:v>
                </c:pt>
                <c:pt idx="34">
                  <c:v>39753</c:v>
                </c:pt>
                <c:pt idx="35">
                  <c:v>39783</c:v>
                </c:pt>
                <c:pt idx="36">
                  <c:v>39814</c:v>
                </c:pt>
                <c:pt idx="37">
                  <c:v>39845</c:v>
                </c:pt>
                <c:pt idx="38">
                  <c:v>39873</c:v>
                </c:pt>
                <c:pt idx="39">
                  <c:v>39904</c:v>
                </c:pt>
                <c:pt idx="40">
                  <c:v>39934</c:v>
                </c:pt>
                <c:pt idx="41">
                  <c:v>39965</c:v>
                </c:pt>
                <c:pt idx="42">
                  <c:v>39995</c:v>
                </c:pt>
                <c:pt idx="43">
                  <c:v>40026</c:v>
                </c:pt>
                <c:pt idx="44">
                  <c:v>40057</c:v>
                </c:pt>
                <c:pt idx="45">
                  <c:v>40087</c:v>
                </c:pt>
                <c:pt idx="46">
                  <c:v>40118</c:v>
                </c:pt>
                <c:pt idx="47">
                  <c:v>40148</c:v>
                </c:pt>
                <c:pt idx="48">
                  <c:v>40179</c:v>
                </c:pt>
                <c:pt idx="49">
                  <c:v>40210</c:v>
                </c:pt>
                <c:pt idx="50">
                  <c:v>40238</c:v>
                </c:pt>
                <c:pt idx="51">
                  <c:v>40269</c:v>
                </c:pt>
                <c:pt idx="52">
                  <c:v>40299</c:v>
                </c:pt>
                <c:pt idx="53">
                  <c:v>40330</c:v>
                </c:pt>
                <c:pt idx="54">
                  <c:v>40360</c:v>
                </c:pt>
                <c:pt idx="55">
                  <c:v>40391</c:v>
                </c:pt>
                <c:pt idx="56">
                  <c:v>40422</c:v>
                </c:pt>
                <c:pt idx="57">
                  <c:v>40452</c:v>
                </c:pt>
                <c:pt idx="58">
                  <c:v>40483</c:v>
                </c:pt>
                <c:pt idx="59">
                  <c:v>40513</c:v>
                </c:pt>
                <c:pt idx="60">
                  <c:v>40544</c:v>
                </c:pt>
                <c:pt idx="61">
                  <c:v>40575</c:v>
                </c:pt>
                <c:pt idx="62">
                  <c:v>40603</c:v>
                </c:pt>
                <c:pt idx="63">
                  <c:v>40634</c:v>
                </c:pt>
                <c:pt idx="64">
                  <c:v>40664</c:v>
                </c:pt>
                <c:pt idx="65">
                  <c:v>40695</c:v>
                </c:pt>
                <c:pt idx="66">
                  <c:v>40725</c:v>
                </c:pt>
                <c:pt idx="67">
                  <c:v>40756</c:v>
                </c:pt>
                <c:pt idx="68">
                  <c:v>40787</c:v>
                </c:pt>
                <c:pt idx="69">
                  <c:v>40817</c:v>
                </c:pt>
                <c:pt idx="70">
                  <c:v>40848</c:v>
                </c:pt>
                <c:pt idx="71">
                  <c:v>40878</c:v>
                </c:pt>
                <c:pt idx="72">
                  <c:v>40909</c:v>
                </c:pt>
                <c:pt idx="73">
                  <c:v>40940</c:v>
                </c:pt>
                <c:pt idx="74">
                  <c:v>40969</c:v>
                </c:pt>
                <c:pt idx="75">
                  <c:v>41000</c:v>
                </c:pt>
                <c:pt idx="76">
                  <c:v>41030</c:v>
                </c:pt>
                <c:pt idx="77">
                  <c:v>41061</c:v>
                </c:pt>
                <c:pt idx="78">
                  <c:v>41091</c:v>
                </c:pt>
                <c:pt idx="79">
                  <c:v>41122</c:v>
                </c:pt>
                <c:pt idx="80">
                  <c:v>41153</c:v>
                </c:pt>
                <c:pt idx="81">
                  <c:v>41183</c:v>
                </c:pt>
                <c:pt idx="82">
                  <c:v>41214</c:v>
                </c:pt>
                <c:pt idx="83">
                  <c:v>41244</c:v>
                </c:pt>
                <c:pt idx="84">
                  <c:v>41275</c:v>
                </c:pt>
                <c:pt idx="85">
                  <c:v>41306</c:v>
                </c:pt>
                <c:pt idx="86">
                  <c:v>41334</c:v>
                </c:pt>
                <c:pt idx="87">
                  <c:v>41365</c:v>
                </c:pt>
                <c:pt idx="88">
                  <c:v>41395</c:v>
                </c:pt>
                <c:pt idx="89">
                  <c:v>41426</c:v>
                </c:pt>
                <c:pt idx="90">
                  <c:v>41456</c:v>
                </c:pt>
                <c:pt idx="91">
                  <c:v>41487</c:v>
                </c:pt>
                <c:pt idx="92">
                  <c:v>41518</c:v>
                </c:pt>
                <c:pt idx="93">
                  <c:v>41548</c:v>
                </c:pt>
                <c:pt idx="94">
                  <c:v>41579</c:v>
                </c:pt>
                <c:pt idx="95">
                  <c:v>41609</c:v>
                </c:pt>
                <c:pt idx="96">
                  <c:v>41640</c:v>
                </c:pt>
                <c:pt idx="97">
                  <c:v>41671</c:v>
                </c:pt>
                <c:pt idx="98">
                  <c:v>41699</c:v>
                </c:pt>
                <c:pt idx="99">
                  <c:v>41730</c:v>
                </c:pt>
                <c:pt idx="100">
                  <c:v>41760</c:v>
                </c:pt>
                <c:pt idx="101">
                  <c:v>41791</c:v>
                </c:pt>
                <c:pt idx="102">
                  <c:v>41821</c:v>
                </c:pt>
                <c:pt idx="103">
                  <c:v>41852</c:v>
                </c:pt>
                <c:pt idx="104">
                  <c:v>41883</c:v>
                </c:pt>
                <c:pt idx="105">
                  <c:v>41913</c:v>
                </c:pt>
                <c:pt idx="106">
                  <c:v>41944</c:v>
                </c:pt>
                <c:pt idx="107">
                  <c:v>41974</c:v>
                </c:pt>
                <c:pt idx="108">
                  <c:v>42005</c:v>
                </c:pt>
                <c:pt idx="109">
                  <c:v>42036</c:v>
                </c:pt>
                <c:pt idx="110">
                  <c:v>42064</c:v>
                </c:pt>
                <c:pt idx="111">
                  <c:v>42095</c:v>
                </c:pt>
                <c:pt idx="112">
                  <c:v>42125</c:v>
                </c:pt>
                <c:pt idx="113">
                  <c:v>42156</c:v>
                </c:pt>
                <c:pt idx="114">
                  <c:v>42186</c:v>
                </c:pt>
                <c:pt idx="115">
                  <c:v>42217</c:v>
                </c:pt>
                <c:pt idx="116">
                  <c:v>42248</c:v>
                </c:pt>
                <c:pt idx="117">
                  <c:v>42278</c:v>
                </c:pt>
                <c:pt idx="118">
                  <c:v>42309</c:v>
                </c:pt>
                <c:pt idx="119">
                  <c:v>42339</c:v>
                </c:pt>
                <c:pt idx="120">
                  <c:v>42370</c:v>
                </c:pt>
                <c:pt idx="121">
                  <c:v>42401</c:v>
                </c:pt>
                <c:pt idx="122">
                  <c:v>42430</c:v>
                </c:pt>
                <c:pt idx="123">
                  <c:v>42461</c:v>
                </c:pt>
                <c:pt idx="124">
                  <c:v>42491</c:v>
                </c:pt>
                <c:pt idx="125">
                  <c:v>42522</c:v>
                </c:pt>
                <c:pt idx="126">
                  <c:v>42552</c:v>
                </c:pt>
                <c:pt idx="127">
                  <c:v>42583</c:v>
                </c:pt>
                <c:pt idx="128">
                  <c:v>42614</c:v>
                </c:pt>
                <c:pt idx="129">
                  <c:v>42644</c:v>
                </c:pt>
                <c:pt idx="130">
                  <c:v>42675</c:v>
                </c:pt>
                <c:pt idx="131">
                  <c:v>42705</c:v>
                </c:pt>
                <c:pt idx="132">
                  <c:v>42736</c:v>
                </c:pt>
                <c:pt idx="133">
                  <c:v>42767</c:v>
                </c:pt>
                <c:pt idx="134">
                  <c:v>42795</c:v>
                </c:pt>
                <c:pt idx="135">
                  <c:v>42826</c:v>
                </c:pt>
                <c:pt idx="136">
                  <c:v>42856</c:v>
                </c:pt>
                <c:pt idx="137">
                  <c:v>42887</c:v>
                </c:pt>
                <c:pt idx="138">
                  <c:v>42917</c:v>
                </c:pt>
                <c:pt idx="139">
                  <c:v>42948</c:v>
                </c:pt>
                <c:pt idx="140">
                  <c:v>42979</c:v>
                </c:pt>
                <c:pt idx="141">
                  <c:v>43009</c:v>
                </c:pt>
                <c:pt idx="142">
                  <c:v>43040</c:v>
                </c:pt>
                <c:pt idx="143">
                  <c:v>43070</c:v>
                </c:pt>
                <c:pt idx="144">
                  <c:v>43101</c:v>
                </c:pt>
                <c:pt idx="145">
                  <c:v>43132</c:v>
                </c:pt>
                <c:pt idx="146">
                  <c:v>43160</c:v>
                </c:pt>
                <c:pt idx="147">
                  <c:v>43191</c:v>
                </c:pt>
                <c:pt idx="148">
                  <c:v>43221</c:v>
                </c:pt>
                <c:pt idx="149">
                  <c:v>43252</c:v>
                </c:pt>
                <c:pt idx="150">
                  <c:v>43282</c:v>
                </c:pt>
                <c:pt idx="151">
                  <c:v>43313</c:v>
                </c:pt>
                <c:pt idx="152">
                  <c:v>43344</c:v>
                </c:pt>
                <c:pt idx="153">
                  <c:v>43374</c:v>
                </c:pt>
                <c:pt idx="154">
                  <c:v>43405</c:v>
                </c:pt>
                <c:pt idx="155">
                  <c:v>43435</c:v>
                </c:pt>
                <c:pt idx="156">
                  <c:v>43466</c:v>
                </c:pt>
                <c:pt idx="157">
                  <c:v>43497</c:v>
                </c:pt>
                <c:pt idx="158">
                  <c:v>43525</c:v>
                </c:pt>
                <c:pt idx="159">
                  <c:v>43556</c:v>
                </c:pt>
                <c:pt idx="160">
                  <c:v>43586</c:v>
                </c:pt>
                <c:pt idx="161">
                  <c:v>43617</c:v>
                </c:pt>
                <c:pt idx="162">
                  <c:v>43647</c:v>
                </c:pt>
                <c:pt idx="163">
                  <c:v>43678</c:v>
                </c:pt>
                <c:pt idx="164">
                  <c:v>43709</c:v>
                </c:pt>
                <c:pt idx="165">
                  <c:v>43739</c:v>
                </c:pt>
                <c:pt idx="166">
                  <c:v>43770</c:v>
                </c:pt>
                <c:pt idx="167">
                  <c:v>43800</c:v>
                </c:pt>
                <c:pt idx="168">
                  <c:v>43831</c:v>
                </c:pt>
                <c:pt idx="169">
                  <c:v>43862</c:v>
                </c:pt>
                <c:pt idx="170">
                  <c:v>43891</c:v>
                </c:pt>
                <c:pt idx="171">
                  <c:v>43922</c:v>
                </c:pt>
                <c:pt idx="172">
                  <c:v>43952</c:v>
                </c:pt>
                <c:pt idx="173">
                  <c:v>43983</c:v>
                </c:pt>
                <c:pt idx="174">
                  <c:v>44013</c:v>
                </c:pt>
                <c:pt idx="175">
                  <c:v>44044</c:v>
                </c:pt>
                <c:pt idx="176">
                  <c:v>44075</c:v>
                </c:pt>
                <c:pt idx="177">
                  <c:v>44105</c:v>
                </c:pt>
                <c:pt idx="178">
                  <c:v>44136</c:v>
                </c:pt>
                <c:pt idx="179">
                  <c:v>44166</c:v>
                </c:pt>
                <c:pt idx="180">
                  <c:v>44197</c:v>
                </c:pt>
                <c:pt idx="181">
                  <c:v>44228</c:v>
                </c:pt>
                <c:pt idx="182">
                  <c:v>44256</c:v>
                </c:pt>
                <c:pt idx="183">
                  <c:v>44287</c:v>
                </c:pt>
                <c:pt idx="184">
                  <c:v>44317</c:v>
                </c:pt>
                <c:pt idx="185">
                  <c:v>44348</c:v>
                </c:pt>
                <c:pt idx="186">
                  <c:v>44378</c:v>
                </c:pt>
                <c:pt idx="187">
                  <c:v>44409</c:v>
                </c:pt>
                <c:pt idx="188">
                  <c:v>44440</c:v>
                </c:pt>
                <c:pt idx="189">
                  <c:v>44470</c:v>
                </c:pt>
                <c:pt idx="190">
                  <c:v>44501</c:v>
                </c:pt>
                <c:pt idx="191">
                  <c:v>44531</c:v>
                </c:pt>
                <c:pt idx="192">
                  <c:v>44562</c:v>
                </c:pt>
                <c:pt idx="193">
                  <c:v>44593</c:v>
                </c:pt>
                <c:pt idx="194">
                  <c:v>44621</c:v>
                </c:pt>
                <c:pt idx="195">
                  <c:v>44652</c:v>
                </c:pt>
                <c:pt idx="196">
                  <c:v>44682</c:v>
                </c:pt>
                <c:pt idx="197">
                  <c:v>44713</c:v>
                </c:pt>
                <c:pt idx="198">
                  <c:v>44743</c:v>
                </c:pt>
                <c:pt idx="199">
                  <c:v>44774</c:v>
                </c:pt>
                <c:pt idx="200">
                  <c:v>44805</c:v>
                </c:pt>
                <c:pt idx="201">
                  <c:v>44835</c:v>
                </c:pt>
                <c:pt idx="202">
                  <c:v>44866</c:v>
                </c:pt>
                <c:pt idx="203">
                  <c:v>44896</c:v>
                </c:pt>
                <c:pt idx="204">
                  <c:v>44927</c:v>
                </c:pt>
                <c:pt idx="205">
                  <c:v>44958</c:v>
                </c:pt>
                <c:pt idx="206">
                  <c:v>44986</c:v>
                </c:pt>
                <c:pt idx="207">
                  <c:v>45017</c:v>
                </c:pt>
                <c:pt idx="208">
                  <c:v>45047</c:v>
                </c:pt>
                <c:pt idx="209">
                  <c:v>45078</c:v>
                </c:pt>
                <c:pt idx="210">
                  <c:v>45108</c:v>
                </c:pt>
                <c:pt idx="211">
                  <c:v>45139</c:v>
                </c:pt>
                <c:pt idx="212">
                  <c:v>45170</c:v>
                </c:pt>
                <c:pt idx="213">
                  <c:v>45200</c:v>
                </c:pt>
                <c:pt idx="214">
                  <c:v>45231</c:v>
                </c:pt>
                <c:pt idx="215">
                  <c:v>45261</c:v>
                </c:pt>
                <c:pt idx="216">
                  <c:v>45292</c:v>
                </c:pt>
                <c:pt idx="217">
                  <c:v>45323</c:v>
                </c:pt>
                <c:pt idx="218">
                  <c:v>45352</c:v>
                </c:pt>
                <c:pt idx="219">
                  <c:v>45383</c:v>
                </c:pt>
                <c:pt idx="220">
                  <c:v>45413</c:v>
                </c:pt>
                <c:pt idx="221">
                  <c:v>45444</c:v>
                </c:pt>
                <c:pt idx="222">
                  <c:v>45474</c:v>
                </c:pt>
              </c:numCache>
            </c:numRef>
          </c:cat>
          <c:val>
            <c:numRef>
              <c:f>[13]Industry!$D$2:$D$224</c:f>
              <c:numCache>
                <c:formatCode>General</c:formatCode>
                <c:ptCount val="223"/>
                <c:pt idx="0">
                  <c:v>56.779999999999994</c:v>
                </c:pt>
                <c:pt idx="1">
                  <c:v>56.6</c:v>
                </c:pt>
                <c:pt idx="2">
                  <c:v>56.54</c:v>
                </c:pt>
                <c:pt idx="3">
                  <c:v>56.42</c:v>
                </c:pt>
                <c:pt idx="4">
                  <c:v>56.279999999999994</c:v>
                </c:pt>
                <c:pt idx="5">
                  <c:v>56.580000000000005</c:v>
                </c:pt>
                <c:pt idx="6">
                  <c:v>56.48</c:v>
                </c:pt>
                <c:pt idx="7">
                  <c:v>56.86</c:v>
                </c:pt>
                <c:pt idx="8">
                  <c:v>57.359999999999992</c:v>
                </c:pt>
                <c:pt idx="9">
                  <c:v>57.820000000000007</c:v>
                </c:pt>
                <c:pt idx="10">
                  <c:v>58.260000000000005</c:v>
                </c:pt>
                <c:pt idx="11">
                  <c:v>58.1</c:v>
                </c:pt>
                <c:pt idx="12">
                  <c:v>59.14</c:v>
                </c:pt>
                <c:pt idx="13">
                  <c:v>59.179999999999993</c:v>
                </c:pt>
                <c:pt idx="14">
                  <c:v>59.46</c:v>
                </c:pt>
                <c:pt idx="15">
                  <c:v>59.320000000000007</c:v>
                </c:pt>
                <c:pt idx="16">
                  <c:v>58.6</c:v>
                </c:pt>
                <c:pt idx="17">
                  <c:v>58.739999999999995</c:v>
                </c:pt>
                <c:pt idx="18">
                  <c:v>58.720000000000006</c:v>
                </c:pt>
                <c:pt idx="19">
                  <c:v>58.8</c:v>
                </c:pt>
                <c:pt idx="20">
                  <c:v>59.059999999999988</c:v>
                </c:pt>
                <c:pt idx="21">
                  <c:v>59.1</c:v>
                </c:pt>
                <c:pt idx="22">
                  <c:v>58.779999999999994</c:v>
                </c:pt>
                <c:pt idx="23">
                  <c:v>58.8</c:v>
                </c:pt>
                <c:pt idx="24">
                  <c:v>59.140000000000008</c:v>
                </c:pt>
                <c:pt idx="25">
                  <c:v>59.239999999999995</c:v>
                </c:pt>
                <c:pt idx="26">
                  <c:v>59.6</c:v>
                </c:pt>
                <c:pt idx="27">
                  <c:v>59.839999999999996</c:v>
                </c:pt>
                <c:pt idx="28">
                  <c:v>59.779999999999994</c:v>
                </c:pt>
                <c:pt idx="29">
                  <c:v>59.8</c:v>
                </c:pt>
                <c:pt idx="30">
                  <c:v>59.840000000000011</c:v>
                </c:pt>
                <c:pt idx="31">
                  <c:v>59.9</c:v>
                </c:pt>
                <c:pt idx="32">
                  <c:v>59.819999999999993</c:v>
                </c:pt>
                <c:pt idx="33">
                  <c:v>59.6</c:v>
                </c:pt>
                <c:pt idx="34">
                  <c:v>58.9</c:v>
                </c:pt>
                <c:pt idx="35">
                  <c:v>58.2</c:v>
                </c:pt>
                <c:pt idx="36">
                  <c:v>57.6</c:v>
                </c:pt>
                <c:pt idx="37">
                  <c:v>58.1</c:v>
                </c:pt>
                <c:pt idx="38">
                  <c:v>58.14</c:v>
                </c:pt>
                <c:pt idx="39">
                  <c:v>58.6</c:v>
                </c:pt>
                <c:pt idx="40">
                  <c:v>59.04</c:v>
                </c:pt>
                <c:pt idx="41">
                  <c:v>59.459999999999994</c:v>
                </c:pt>
                <c:pt idx="42">
                  <c:v>60.040000000000006</c:v>
                </c:pt>
                <c:pt idx="43">
                  <c:v>60.720000000000006</c:v>
                </c:pt>
                <c:pt idx="44">
                  <c:v>61.679999999999993</c:v>
                </c:pt>
                <c:pt idx="45">
                  <c:v>62.120000000000005</c:v>
                </c:pt>
                <c:pt idx="46">
                  <c:v>62.279999999999994</c:v>
                </c:pt>
                <c:pt idx="47">
                  <c:v>62.54</c:v>
                </c:pt>
                <c:pt idx="48">
                  <c:v>63.06</c:v>
                </c:pt>
                <c:pt idx="49">
                  <c:v>63.320000000000007</c:v>
                </c:pt>
                <c:pt idx="50">
                  <c:v>63.739999999999995</c:v>
                </c:pt>
                <c:pt idx="51">
                  <c:v>63.940000000000012</c:v>
                </c:pt>
                <c:pt idx="52">
                  <c:v>64.02000000000001</c:v>
                </c:pt>
                <c:pt idx="53">
                  <c:v>64.099999999999994</c:v>
                </c:pt>
                <c:pt idx="54">
                  <c:v>64.320000000000007</c:v>
                </c:pt>
                <c:pt idx="55">
                  <c:v>64.640000000000015</c:v>
                </c:pt>
                <c:pt idx="56">
                  <c:v>65.359999999999985</c:v>
                </c:pt>
                <c:pt idx="57">
                  <c:v>66.02000000000001</c:v>
                </c:pt>
                <c:pt idx="58">
                  <c:v>66.86</c:v>
                </c:pt>
                <c:pt idx="59">
                  <c:v>67.88</c:v>
                </c:pt>
                <c:pt idx="60">
                  <c:v>69.38</c:v>
                </c:pt>
                <c:pt idx="61">
                  <c:v>71.12</c:v>
                </c:pt>
                <c:pt idx="62">
                  <c:v>72.760000000000005</c:v>
                </c:pt>
                <c:pt idx="63">
                  <c:v>74.11999999999999</c:v>
                </c:pt>
                <c:pt idx="64">
                  <c:v>75.059999999999988</c:v>
                </c:pt>
                <c:pt idx="65">
                  <c:v>76.12</c:v>
                </c:pt>
                <c:pt idx="66">
                  <c:v>77</c:v>
                </c:pt>
                <c:pt idx="67">
                  <c:v>77.900000000000006</c:v>
                </c:pt>
                <c:pt idx="68">
                  <c:v>78.900000000000006</c:v>
                </c:pt>
                <c:pt idx="69">
                  <c:v>79.3</c:v>
                </c:pt>
                <c:pt idx="70">
                  <c:v>78.960000000000008</c:v>
                </c:pt>
                <c:pt idx="71">
                  <c:v>78.62</c:v>
                </c:pt>
                <c:pt idx="72">
                  <c:v>79.599999999999994</c:v>
                </c:pt>
                <c:pt idx="73">
                  <c:v>80.139999999999986</c:v>
                </c:pt>
                <c:pt idx="74">
                  <c:v>80.2</c:v>
                </c:pt>
                <c:pt idx="75">
                  <c:v>80.039999999999992</c:v>
                </c:pt>
                <c:pt idx="76">
                  <c:v>80.239999999999995</c:v>
                </c:pt>
                <c:pt idx="77">
                  <c:v>80.3</c:v>
                </c:pt>
                <c:pt idx="78">
                  <c:v>79.78</c:v>
                </c:pt>
                <c:pt idx="79">
                  <c:v>79.78</c:v>
                </c:pt>
                <c:pt idx="80">
                  <c:v>80.179999999999993</c:v>
                </c:pt>
                <c:pt idx="81">
                  <c:v>80.459999999999994</c:v>
                </c:pt>
                <c:pt idx="82">
                  <c:v>80.099999999999994</c:v>
                </c:pt>
                <c:pt idx="83">
                  <c:v>79.47999999999999</c:v>
                </c:pt>
                <c:pt idx="84">
                  <c:v>80.680000000000007</c:v>
                </c:pt>
                <c:pt idx="85">
                  <c:v>80.839999999999989</c:v>
                </c:pt>
                <c:pt idx="86">
                  <c:v>81.299999999999983</c:v>
                </c:pt>
                <c:pt idx="87">
                  <c:v>81.7</c:v>
                </c:pt>
                <c:pt idx="88">
                  <c:v>81.78</c:v>
                </c:pt>
                <c:pt idx="89">
                  <c:v>81.859999999999985</c:v>
                </c:pt>
                <c:pt idx="90">
                  <c:v>82.78</c:v>
                </c:pt>
                <c:pt idx="91">
                  <c:v>83.140000000000015</c:v>
                </c:pt>
                <c:pt idx="92">
                  <c:v>83.76</c:v>
                </c:pt>
                <c:pt idx="93">
                  <c:v>84.440000000000012</c:v>
                </c:pt>
                <c:pt idx="94">
                  <c:v>84.740000000000009</c:v>
                </c:pt>
                <c:pt idx="95">
                  <c:v>84.8</c:v>
                </c:pt>
                <c:pt idx="96">
                  <c:v>85.460000000000008</c:v>
                </c:pt>
                <c:pt idx="97">
                  <c:v>85.88</c:v>
                </c:pt>
                <c:pt idx="98">
                  <c:v>86.47999999999999</c:v>
                </c:pt>
                <c:pt idx="99">
                  <c:v>86.72</c:v>
                </c:pt>
                <c:pt idx="100">
                  <c:v>86.62</c:v>
                </c:pt>
                <c:pt idx="101">
                  <c:v>86.759999999999991</c:v>
                </c:pt>
                <c:pt idx="102">
                  <c:v>87.08</c:v>
                </c:pt>
                <c:pt idx="103">
                  <c:v>87.5</c:v>
                </c:pt>
                <c:pt idx="104">
                  <c:v>88.3</c:v>
                </c:pt>
                <c:pt idx="105">
                  <c:v>89.02000000000001</c:v>
                </c:pt>
                <c:pt idx="106">
                  <c:v>89.62</c:v>
                </c:pt>
                <c:pt idx="107">
                  <c:v>90.140000000000015</c:v>
                </c:pt>
                <c:pt idx="108">
                  <c:v>91</c:v>
                </c:pt>
                <c:pt idx="109">
                  <c:v>91.92</c:v>
                </c:pt>
                <c:pt idx="110">
                  <c:v>92.97999999999999</c:v>
                </c:pt>
                <c:pt idx="111">
                  <c:v>93.78</c:v>
                </c:pt>
                <c:pt idx="112">
                  <c:v>94.72</c:v>
                </c:pt>
                <c:pt idx="113">
                  <c:v>95.52000000000001</c:v>
                </c:pt>
                <c:pt idx="114">
                  <c:v>96.640000000000015</c:v>
                </c:pt>
                <c:pt idx="115">
                  <c:v>97.47999999999999</c:v>
                </c:pt>
                <c:pt idx="116">
                  <c:v>98.34</c:v>
                </c:pt>
                <c:pt idx="117">
                  <c:v>98.88</c:v>
                </c:pt>
                <c:pt idx="118">
                  <c:v>98.639999999999986</c:v>
                </c:pt>
                <c:pt idx="119">
                  <c:v>97.9</c:v>
                </c:pt>
                <c:pt idx="120">
                  <c:v>97.92</c:v>
                </c:pt>
                <c:pt idx="121">
                  <c:v>97.62</c:v>
                </c:pt>
                <c:pt idx="122">
                  <c:v>97.47999999999999</c:v>
                </c:pt>
                <c:pt idx="123">
                  <c:v>97.02000000000001</c:v>
                </c:pt>
                <c:pt idx="124">
                  <c:v>97.02000000000001</c:v>
                </c:pt>
                <c:pt idx="125">
                  <c:v>96.960000000000008</c:v>
                </c:pt>
                <c:pt idx="126">
                  <c:v>97.320000000000007</c:v>
                </c:pt>
                <c:pt idx="127">
                  <c:v>97.74</c:v>
                </c:pt>
                <c:pt idx="128">
                  <c:v>98.6</c:v>
                </c:pt>
                <c:pt idx="129">
                  <c:v>99.26</c:v>
                </c:pt>
                <c:pt idx="130">
                  <c:v>99.460000000000008</c:v>
                </c:pt>
                <c:pt idx="131">
                  <c:v>99.47999999999999</c:v>
                </c:pt>
                <c:pt idx="132">
                  <c:v>99.11999999999999</c:v>
                </c:pt>
                <c:pt idx="133">
                  <c:v>99.52000000000001</c:v>
                </c:pt>
                <c:pt idx="134">
                  <c:v>99.539999999999992</c:v>
                </c:pt>
                <c:pt idx="135">
                  <c:v>99.44</c:v>
                </c:pt>
                <c:pt idx="136">
                  <c:v>99.440000000000012</c:v>
                </c:pt>
                <c:pt idx="137">
                  <c:v>99.759999999999991</c:v>
                </c:pt>
                <c:pt idx="138">
                  <c:v>100.26</c:v>
                </c:pt>
                <c:pt idx="139">
                  <c:v>100.47999999999999</c:v>
                </c:pt>
                <c:pt idx="140">
                  <c:v>100.52000000000001</c:v>
                </c:pt>
                <c:pt idx="141">
                  <c:v>100.34</c:v>
                </c:pt>
                <c:pt idx="142">
                  <c:v>100</c:v>
                </c:pt>
                <c:pt idx="143">
                  <c:v>99.46</c:v>
                </c:pt>
                <c:pt idx="144">
                  <c:v>99.4</c:v>
                </c:pt>
                <c:pt idx="145">
                  <c:v>99.580000000000013</c:v>
                </c:pt>
                <c:pt idx="146">
                  <c:v>99.46</c:v>
                </c:pt>
                <c:pt idx="147">
                  <c:v>99.78</c:v>
                </c:pt>
                <c:pt idx="148">
                  <c:v>99.200000000000017</c:v>
                </c:pt>
                <c:pt idx="149">
                  <c:v>98.78</c:v>
                </c:pt>
                <c:pt idx="150">
                  <c:v>98.4</c:v>
                </c:pt>
                <c:pt idx="151">
                  <c:v>98.96</c:v>
                </c:pt>
                <c:pt idx="152">
                  <c:v>99.559999999999988</c:v>
                </c:pt>
                <c:pt idx="153">
                  <c:v>100.08</c:v>
                </c:pt>
                <c:pt idx="154">
                  <c:v>99.72</c:v>
                </c:pt>
                <c:pt idx="155">
                  <c:v>99.38</c:v>
                </c:pt>
                <c:pt idx="156">
                  <c:v>99.28</c:v>
                </c:pt>
                <c:pt idx="157">
                  <c:v>99.02000000000001</c:v>
                </c:pt>
                <c:pt idx="158">
                  <c:v>98.7</c:v>
                </c:pt>
                <c:pt idx="159">
                  <c:v>98.66</c:v>
                </c:pt>
                <c:pt idx="160">
                  <c:v>98.320000000000007</c:v>
                </c:pt>
                <c:pt idx="161">
                  <c:v>98.34</c:v>
                </c:pt>
                <c:pt idx="162">
                  <c:v>98.66</c:v>
                </c:pt>
                <c:pt idx="163">
                  <c:v>99.06</c:v>
                </c:pt>
                <c:pt idx="164">
                  <c:v>99.62</c:v>
                </c:pt>
                <c:pt idx="165">
                  <c:v>100.17999999999999</c:v>
                </c:pt>
                <c:pt idx="166">
                  <c:v>101.62</c:v>
                </c:pt>
                <c:pt idx="167">
                  <c:v>102.85999999999999</c:v>
                </c:pt>
                <c:pt idx="168">
                  <c:v>103.56000000000002</c:v>
                </c:pt>
                <c:pt idx="169">
                  <c:v>104.74000000000001</c:v>
                </c:pt>
                <c:pt idx="170">
                  <c:v>105.02000000000001</c:v>
                </c:pt>
                <c:pt idx="171">
                  <c:v>105.05999999999999</c:v>
                </c:pt>
                <c:pt idx="172">
                  <c:v>105.8</c:v>
                </c:pt>
                <c:pt idx="173">
                  <c:v>107.2</c:v>
                </c:pt>
                <c:pt idx="174">
                  <c:v>108.32000000000001</c:v>
                </c:pt>
                <c:pt idx="175">
                  <c:v>109.22</c:v>
                </c:pt>
                <c:pt idx="176">
                  <c:v>110.32000000000001</c:v>
                </c:pt>
                <c:pt idx="177">
                  <c:v>112.35999999999999</c:v>
                </c:pt>
                <c:pt idx="178">
                  <c:v>115.88</c:v>
                </c:pt>
                <c:pt idx="179">
                  <c:v>119.01999999999998</c:v>
                </c:pt>
                <c:pt idx="180">
                  <c:v>121.36000000000001</c:v>
                </c:pt>
                <c:pt idx="181">
                  <c:v>122.7</c:v>
                </c:pt>
                <c:pt idx="182">
                  <c:v>123.72</c:v>
                </c:pt>
                <c:pt idx="183">
                  <c:v>124.9</c:v>
                </c:pt>
                <c:pt idx="184">
                  <c:v>125.76000000000002</c:v>
                </c:pt>
                <c:pt idx="185">
                  <c:v>127.75999999999999</c:v>
                </c:pt>
                <c:pt idx="186">
                  <c:v>129.69999999999999</c:v>
                </c:pt>
                <c:pt idx="187">
                  <c:v>131.38</c:v>
                </c:pt>
                <c:pt idx="188">
                  <c:v>133.18</c:v>
                </c:pt>
                <c:pt idx="189">
                  <c:v>134.60000000000002</c:v>
                </c:pt>
                <c:pt idx="190">
                  <c:v>133.71999999999997</c:v>
                </c:pt>
                <c:pt idx="191">
                  <c:v>132.35999999999999</c:v>
                </c:pt>
                <c:pt idx="192">
                  <c:v>132.28</c:v>
                </c:pt>
                <c:pt idx="193">
                  <c:v>131.45999999999998</c:v>
                </c:pt>
                <c:pt idx="194">
                  <c:v>131.35999999999999</c:v>
                </c:pt>
                <c:pt idx="195">
                  <c:v>131.82</c:v>
                </c:pt>
                <c:pt idx="196">
                  <c:v>130.57999999999998</c:v>
                </c:pt>
                <c:pt idx="197">
                  <c:v>130.02000000000001</c:v>
                </c:pt>
                <c:pt idx="198">
                  <c:v>127.4</c:v>
                </c:pt>
                <c:pt idx="199">
                  <c:v>124.86000000000001</c:v>
                </c:pt>
                <c:pt idx="200">
                  <c:v>123</c:v>
                </c:pt>
                <c:pt idx="201">
                  <c:v>119.97999999999999</c:v>
                </c:pt>
                <c:pt idx="202">
                  <c:v>116</c:v>
                </c:pt>
                <c:pt idx="203">
                  <c:v>113.18000000000002</c:v>
                </c:pt>
                <c:pt idx="204">
                  <c:v>112.43999999999998</c:v>
                </c:pt>
                <c:pt idx="205">
                  <c:v>112.38</c:v>
                </c:pt>
                <c:pt idx="206">
                  <c:v>113.3</c:v>
                </c:pt>
                <c:pt idx="207">
                  <c:v>113.55999999999999</c:v>
                </c:pt>
                <c:pt idx="208">
                  <c:v>114.16</c:v>
                </c:pt>
                <c:pt idx="209">
                  <c:v>114.82000000000001</c:v>
                </c:pt>
                <c:pt idx="210">
                  <c:v>115.3</c:v>
                </c:pt>
                <c:pt idx="211">
                  <c:v>116.18000000000002</c:v>
                </c:pt>
                <c:pt idx="212">
                  <c:v>116.6</c:v>
                </c:pt>
                <c:pt idx="213">
                  <c:v>116.43999999999998</c:v>
                </c:pt>
                <c:pt idx="214">
                  <c:v>116.02000000000001</c:v>
                </c:pt>
                <c:pt idx="215">
                  <c:v>114.84</c:v>
                </c:pt>
                <c:pt idx="216">
                  <c:v>114.67999999999999</c:v>
                </c:pt>
                <c:pt idx="217">
                  <c:v>114.4</c:v>
                </c:pt>
                <c:pt idx="218">
                  <c:v>114.42</c:v>
                </c:pt>
                <c:pt idx="219">
                  <c:v>113.92</c:v>
                </c:pt>
                <c:pt idx="220">
                  <c:v>113.62</c:v>
                </c:pt>
                <c:pt idx="221">
                  <c:v>113.4</c:v>
                </c:pt>
                <c:pt idx="222">
                  <c:v>113.64000000000001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FC-4D17-AD9D-D4C945F8DA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88307903"/>
        <c:axId val="146033007"/>
      </c:barChart>
      <c:catAx>
        <c:axId val="38830790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6033007"/>
        <c:crosses val="autoZero"/>
        <c:auto val="1"/>
        <c:lblAlgn val="ctr"/>
        <c:lblOffset val="100"/>
        <c:noMultiLvlLbl val="1"/>
      </c:catAx>
      <c:valAx>
        <c:axId val="1460330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88307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지방 공동주택 매매 실거래가격 지수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[13]Industry!$E$1</c:f>
              <c:strCache>
                <c:ptCount val="1"/>
                <c:pt idx="0">
                  <c:v>지방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[13]Industry!$A$2:$A$224</c:f>
              <c:numCache>
                <c:formatCode>General</c:formatCode>
                <c:ptCount val="223"/>
                <c:pt idx="0">
                  <c:v>38718</c:v>
                </c:pt>
                <c:pt idx="1">
                  <c:v>38749</c:v>
                </c:pt>
                <c:pt idx="2">
                  <c:v>38777</c:v>
                </c:pt>
                <c:pt idx="3">
                  <c:v>38808</c:v>
                </c:pt>
                <c:pt idx="4">
                  <c:v>38838</c:v>
                </c:pt>
                <c:pt idx="5">
                  <c:v>38869</c:v>
                </c:pt>
                <c:pt idx="6">
                  <c:v>38899</c:v>
                </c:pt>
                <c:pt idx="7">
                  <c:v>38930</c:v>
                </c:pt>
                <c:pt idx="8">
                  <c:v>38961</c:v>
                </c:pt>
                <c:pt idx="9">
                  <c:v>38991</c:v>
                </c:pt>
                <c:pt idx="10">
                  <c:v>39022</c:v>
                </c:pt>
                <c:pt idx="11">
                  <c:v>39052</c:v>
                </c:pt>
                <c:pt idx="12">
                  <c:v>39083</c:v>
                </c:pt>
                <c:pt idx="13">
                  <c:v>39114</c:v>
                </c:pt>
                <c:pt idx="14">
                  <c:v>39142</c:v>
                </c:pt>
                <c:pt idx="15">
                  <c:v>39173</c:v>
                </c:pt>
                <c:pt idx="16">
                  <c:v>39203</c:v>
                </c:pt>
                <c:pt idx="17">
                  <c:v>39234</c:v>
                </c:pt>
                <c:pt idx="18">
                  <c:v>39264</c:v>
                </c:pt>
                <c:pt idx="19">
                  <c:v>39295</c:v>
                </c:pt>
                <c:pt idx="20">
                  <c:v>39326</c:v>
                </c:pt>
                <c:pt idx="21">
                  <c:v>39356</c:v>
                </c:pt>
                <c:pt idx="22">
                  <c:v>39387</c:v>
                </c:pt>
                <c:pt idx="23">
                  <c:v>39417</c:v>
                </c:pt>
                <c:pt idx="24">
                  <c:v>39448</c:v>
                </c:pt>
                <c:pt idx="25">
                  <c:v>39479</c:v>
                </c:pt>
                <c:pt idx="26">
                  <c:v>39508</c:v>
                </c:pt>
                <c:pt idx="27">
                  <c:v>39539</c:v>
                </c:pt>
                <c:pt idx="28">
                  <c:v>39569</c:v>
                </c:pt>
                <c:pt idx="29">
                  <c:v>39600</c:v>
                </c:pt>
                <c:pt idx="30">
                  <c:v>39630</c:v>
                </c:pt>
                <c:pt idx="31">
                  <c:v>39661</c:v>
                </c:pt>
                <c:pt idx="32">
                  <c:v>39692</c:v>
                </c:pt>
                <c:pt idx="33">
                  <c:v>39722</c:v>
                </c:pt>
                <c:pt idx="34">
                  <c:v>39753</c:v>
                </c:pt>
                <c:pt idx="35">
                  <c:v>39783</c:v>
                </c:pt>
                <c:pt idx="36">
                  <c:v>39814</c:v>
                </c:pt>
                <c:pt idx="37">
                  <c:v>39845</c:v>
                </c:pt>
                <c:pt idx="38">
                  <c:v>39873</c:v>
                </c:pt>
                <c:pt idx="39">
                  <c:v>39904</c:v>
                </c:pt>
                <c:pt idx="40">
                  <c:v>39934</c:v>
                </c:pt>
                <c:pt idx="41">
                  <c:v>39965</c:v>
                </c:pt>
                <c:pt idx="42">
                  <c:v>39995</c:v>
                </c:pt>
                <c:pt idx="43">
                  <c:v>40026</c:v>
                </c:pt>
                <c:pt idx="44">
                  <c:v>40057</c:v>
                </c:pt>
                <c:pt idx="45">
                  <c:v>40087</c:v>
                </c:pt>
                <c:pt idx="46">
                  <c:v>40118</c:v>
                </c:pt>
                <c:pt idx="47">
                  <c:v>40148</c:v>
                </c:pt>
                <c:pt idx="48">
                  <c:v>40179</c:v>
                </c:pt>
                <c:pt idx="49">
                  <c:v>40210</c:v>
                </c:pt>
                <c:pt idx="50">
                  <c:v>40238</c:v>
                </c:pt>
                <c:pt idx="51">
                  <c:v>40269</c:v>
                </c:pt>
                <c:pt idx="52">
                  <c:v>40299</c:v>
                </c:pt>
                <c:pt idx="53">
                  <c:v>40330</c:v>
                </c:pt>
                <c:pt idx="54">
                  <c:v>40360</c:v>
                </c:pt>
                <c:pt idx="55">
                  <c:v>40391</c:v>
                </c:pt>
                <c:pt idx="56">
                  <c:v>40422</c:v>
                </c:pt>
                <c:pt idx="57">
                  <c:v>40452</c:v>
                </c:pt>
                <c:pt idx="58">
                  <c:v>40483</c:v>
                </c:pt>
                <c:pt idx="59">
                  <c:v>40513</c:v>
                </c:pt>
                <c:pt idx="60">
                  <c:v>40544</c:v>
                </c:pt>
                <c:pt idx="61">
                  <c:v>40575</c:v>
                </c:pt>
                <c:pt idx="62">
                  <c:v>40603</c:v>
                </c:pt>
                <c:pt idx="63">
                  <c:v>40634</c:v>
                </c:pt>
                <c:pt idx="64">
                  <c:v>40664</c:v>
                </c:pt>
                <c:pt idx="65">
                  <c:v>40695</c:v>
                </c:pt>
                <c:pt idx="66">
                  <c:v>40725</c:v>
                </c:pt>
                <c:pt idx="67">
                  <c:v>40756</c:v>
                </c:pt>
                <c:pt idx="68">
                  <c:v>40787</c:v>
                </c:pt>
                <c:pt idx="69">
                  <c:v>40817</c:v>
                </c:pt>
                <c:pt idx="70">
                  <c:v>40848</c:v>
                </c:pt>
                <c:pt idx="71">
                  <c:v>40878</c:v>
                </c:pt>
                <c:pt idx="72">
                  <c:v>40909</c:v>
                </c:pt>
                <c:pt idx="73">
                  <c:v>40940</c:v>
                </c:pt>
                <c:pt idx="74">
                  <c:v>40969</c:v>
                </c:pt>
                <c:pt idx="75">
                  <c:v>41000</c:v>
                </c:pt>
                <c:pt idx="76">
                  <c:v>41030</c:v>
                </c:pt>
                <c:pt idx="77">
                  <c:v>41061</c:v>
                </c:pt>
                <c:pt idx="78">
                  <c:v>41091</c:v>
                </c:pt>
                <c:pt idx="79">
                  <c:v>41122</c:v>
                </c:pt>
                <c:pt idx="80">
                  <c:v>41153</c:v>
                </c:pt>
                <c:pt idx="81">
                  <c:v>41183</c:v>
                </c:pt>
                <c:pt idx="82">
                  <c:v>41214</c:v>
                </c:pt>
                <c:pt idx="83">
                  <c:v>41244</c:v>
                </c:pt>
                <c:pt idx="84">
                  <c:v>41275</c:v>
                </c:pt>
                <c:pt idx="85">
                  <c:v>41306</c:v>
                </c:pt>
                <c:pt idx="86">
                  <c:v>41334</c:v>
                </c:pt>
                <c:pt idx="87">
                  <c:v>41365</c:v>
                </c:pt>
                <c:pt idx="88">
                  <c:v>41395</c:v>
                </c:pt>
                <c:pt idx="89">
                  <c:v>41426</c:v>
                </c:pt>
                <c:pt idx="90">
                  <c:v>41456</c:v>
                </c:pt>
                <c:pt idx="91">
                  <c:v>41487</c:v>
                </c:pt>
                <c:pt idx="92">
                  <c:v>41518</c:v>
                </c:pt>
                <c:pt idx="93">
                  <c:v>41548</c:v>
                </c:pt>
                <c:pt idx="94">
                  <c:v>41579</c:v>
                </c:pt>
                <c:pt idx="95">
                  <c:v>41609</c:v>
                </c:pt>
                <c:pt idx="96">
                  <c:v>41640</c:v>
                </c:pt>
                <c:pt idx="97">
                  <c:v>41671</c:v>
                </c:pt>
                <c:pt idx="98">
                  <c:v>41699</c:v>
                </c:pt>
                <c:pt idx="99">
                  <c:v>41730</c:v>
                </c:pt>
                <c:pt idx="100">
                  <c:v>41760</c:v>
                </c:pt>
                <c:pt idx="101">
                  <c:v>41791</c:v>
                </c:pt>
                <c:pt idx="102">
                  <c:v>41821</c:v>
                </c:pt>
                <c:pt idx="103">
                  <c:v>41852</c:v>
                </c:pt>
                <c:pt idx="104">
                  <c:v>41883</c:v>
                </c:pt>
                <c:pt idx="105">
                  <c:v>41913</c:v>
                </c:pt>
                <c:pt idx="106">
                  <c:v>41944</c:v>
                </c:pt>
                <c:pt idx="107">
                  <c:v>41974</c:v>
                </c:pt>
                <c:pt idx="108">
                  <c:v>42005</c:v>
                </c:pt>
                <c:pt idx="109">
                  <c:v>42036</c:v>
                </c:pt>
                <c:pt idx="110">
                  <c:v>42064</c:v>
                </c:pt>
                <c:pt idx="111">
                  <c:v>42095</c:v>
                </c:pt>
                <c:pt idx="112">
                  <c:v>42125</c:v>
                </c:pt>
                <c:pt idx="113">
                  <c:v>42156</c:v>
                </c:pt>
                <c:pt idx="114">
                  <c:v>42186</c:v>
                </c:pt>
                <c:pt idx="115">
                  <c:v>42217</c:v>
                </c:pt>
                <c:pt idx="116">
                  <c:v>42248</c:v>
                </c:pt>
                <c:pt idx="117">
                  <c:v>42278</c:v>
                </c:pt>
                <c:pt idx="118">
                  <c:v>42309</c:v>
                </c:pt>
                <c:pt idx="119">
                  <c:v>42339</c:v>
                </c:pt>
                <c:pt idx="120">
                  <c:v>42370</c:v>
                </c:pt>
                <c:pt idx="121">
                  <c:v>42401</c:v>
                </c:pt>
                <c:pt idx="122">
                  <c:v>42430</c:v>
                </c:pt>
                <c:pt idx="123">
                  <c:v>42461</c:v>
                </c:pt>
                <c:pt idx="124">
                  <c:v>42491</c:v>
                </c:pt>
                <c:pt idx="125">
                  <c:v>42522</c:v>
                </c:pt>
                <c:pt idx="126">
                  <c:v>42552</c:v>
                </c:pt>
                <c:pt idx="127">
                  <c:v>42583</c:v>
                </c:pt>
                <c:pt idx="128">
                  <c:v>42614</c:v>
                </c:pt>
                <c:pt idx="129">
                  <c:v>42644</c:v>
                </c:pt>
                <c:pt idx="130">
                  <c:v>42675</c:v>
                </c:pt>
                <c:pt idx="131">
                  <c:v>42705</c:v>
                </c:pt>
                <c:pt idx="132">
                  <c:v>42736</c:v>
                </c:pt>
                <c:pt idx="133">
                  <c:v>42767</c:v>
                </c:pt>
                <c:pt idx="134">
                  <c:v>42795</c:v>
                </c:pt>
                <c:pt idx="135">
                  <c:v>42826</c:v>
                </c:pt>
                <c:pt idx="136">
                  <c:v>42856</c:v>
                </c:pt>
                <c:pt idx="137">
                  <c:v>42887</c:v>
                </c:pt>
                <c:pt idx="138">
                  <c:v>42917</c:v>
                </c:pt>
                <c:pt idx="139">
                  <c:v>42948</c:v>
                </c:pt>
                <c:pt idx="140">
                  <c:v>42979</c:v>
                </c:pt>
                <c:pt idx="141">
                  <c:v>43009</c:v>
                </c:pt>
                <c:pt idx="142">
                  <c:v>43040</c:v>
                </c:pt>
                <c:pt idx="143">
                  <c:v>43070</c:v>
                </c:pt>
                <c:pt idx="144">
                  <c:v>43101</c:v>
                </c:pt>
                <c:pt idx="145">
                  <c:v>43132</c:v>
                </c:pt>
                <c:pt idx="146">
                  <c:v>43160</c:v>
                </c:pt>
                <c:pt idx="147">
                  <c:v>43191</c:v>
                </c:pt>
                <c:pt idx="148">
                  <c:v>43221</c:v>
                </c:pt>
                <c:pt idx="149">
                  <c:v>43252</c:v>
                </c:pt>
                <c:pt idx="150">
                  <c:v>43282</c:v>
                </c:pt>
                <c:pt idx="151">
                  <c:v>43313</c:v>
                </c:pt>
                <c:pt idx="152">
                  <c:v>43344</c:v>
                </c:pt>
                <c:pt idx="153">
                  <c:v>43374</c:v>
                </c:pt>
                <c:pt idx="154">
                  <c:v>43405</c:v>
                </c:pt>
                <c:pt idx="155">
                  <c:v>43435</c:v>
                </c:pt>
                <c:pt idx="156">
                  <c:v>43466</c:v>
                </c:pt>
                <c:pt idx="157">
                  <c:v>43497</c:v>
                </c:pt>
                <c:pt idx="158">
                  <c:v>43525</c:v>
                </c:pt>
                <c:pt idx="159">
                  <c:v>43556</c:v>
                </c:pt>
                <c:pt idx="160">
                  <c:v>43586</c:v>
                </c:pt>
                <c:pt idx="161">
                  <c:v>43617</c:v>
                </c:pt>
                <c:pt idx="162">
                  <c:v>43647</c:v>
                </c:pt>
                <c:pt idx="163">
                  <c:v>43678</c:v>
                </c:pt>
                <c:pt idx="164">
                  <c:v>43709</c:v>
                </c:pt>
                <c:pt idx="165">
                  <c:v>43739</c:v>
                </c:pt>
                <c:pt idx="166">
                  <c:v>43770</c:v>
                </c:pt>
                <c:pt idx="167">
                  <c:v>43800</c:v>
                </c:pt>
                <c:pt idx="168">
                  <c:v>43831</c:v>
                </c:pt>
                <c:pt idx="169">
                  <c:v>43862</c:v>
                </c:pt>
                <c:pt idx="170">
                  <c:v>43891</c:v>
                </c:pt>
                <c:pt idx="171">
                  <c:v>43922</c:v>
                </c:pt>
                <c:pt idx="172">
                  <c:v>43952</c:v>
                </c:pt>
                <c:pt idx="173">
                  <c:v>43983</c:v>
                </c:pt>
                <c:pt idx="174">
                  <c:v>44013</c:v>
                </c:pt>
                <c:pt idx="175">
                  <c:v>44044</c:v>
                </c:pt>
                <c:pt idx="176">
                  <c:v>44075</c:v>
                </c:pt>
                <c:pt idx="177">
                  <c:v>44105</c:v>
                </c:pt>
                <c:pt idx="178">
                  <c:v>44136</c:v>
                </c:pt>
                <c:pt idx="179">
                  <c:v>44166</c:v>
                </c:pt>
                <c:pt idx="180">
                  <c:v>44197</c:v>
                </c:pt>
                <c:pt idx="181">
                  <c:v>44228</c:v>
                </c:pt>
                <c:pt idx="182">
                  <c:v>44256</c:v>
                </c:pt>
                <c:pt idx="183">
                  <c:v>44287</c:v>
                </c:pt>
                <c:pt idx="184">
                  <c:v>44317</c:v>
                </c:pt>
                <c:pt idx="185">
                  <c:v>44348</c:v>
                </c:pt>
                <c:pt idx="186">
                  <c:v>44378</c:v>
                </c:pt>
                <c:pt idx="187">
                  <c:v>44409</c:v>
                </c:pt>
                <c:pt idx="188">
                  <c:v>44440</c:v>
                </c:pt>
                <c:pt idx="189">
                  <c:v>44470</c:v>
                </c:pt>
                <c:pt idx="190">
                  <c:v>44501</c:v>
                </c:pt>
                <c:pt idx="191">
                  <c:v>44531</c:v>
                </c:pt>
                <c:pt idx="192">
                  <c:v>44562</c:v>
                </c:pt>
                <c:pt idx="193">
                  <c:v>44593</c:v>
                </c:pt>
                <c:pt idx="194">
                  <c:v>44621</c:v>
                </c:pt>
                <c:pt idx="195">
                  <c:v>44652</c:v>
                </c:pt>
                <c:pt idx="196">
                  <c:v>44682</c:v>
                </c:pt>
                <c:pt idx="197">
                  <c:v>44713</c:v>
                </c:pt>
                <c:pt idx="198">
                  <c:v>44743</c:v>
                </c:pt>
                <c:pt idx="199">
                  <c:v>44774</c:v>
                </c:pt>
                <c:pt idx="200">
                  <c:v>44805</c:v>
                </c:pt>
                <c:pt idx="201">
                  <c:v>44835</c:v>
                </c:pt>
                <c:pt idx="202">
                  <c:v>44866</c:v>
                </c:pt>
                <c:pt idx="203">
                  <c:v>44896</c:v>
                </c:pt>
                <c:pt idx="204">
                  <c:v>44927</c:v>
                </c:pt>
                <c:pt idx="205">
                  <c:v>44958</c:v>
                </c:pt>
                <c:pt idx="206">
                  <c:v>44986</c:v>
                </c:pt>
                <c:pt idx="207">
                  <c:v>45017</c:v>
                </c:pt>
                <c:pt idx="208">
                  <c:v>45047</c:v>
                </c:pt>
                <c:pt idx="209">
                  <c:v>45078</c:v>
                </c:pt>
                <c:pt idx="210">
                  <c:v>45108</c:v>
                </c:pt>
                <c:pt idx="211">
                  <c:v>45139</c:v>
                </c:pt>
                <c:pt idx="212">
                  <c:v>45170</c:v>
                </c:pt>
                <c:pt idx="213">
                  <c:v>45200</c:v>
                </c:pt>
                <c:pt idx="214">
                  <c:v>45231</c:v>
                </c:pt>
                <c:pt idx="215">
                  <c:v>45261</c:v>
                </c:pt>
                <c:pt idx="216">
                  <c:v>45292</c:v>
                </c:pt>
                <c:pt idx="217">
                  <c:v>45323</c:v>
                </c:pt>
                <c:pt idx="218">
                  <c:v>45352</c:v>
                </c:pt>
                <c:pt idx="219">
                  <c:v>45383</c:v>
                </c:pt>
                <c:pt idx="220">
                  <c:v>45413</c:v>
                </c:pt>
                <c:pt idx="221">
                  <c:v>45444</c:v>
                </c:pt>
                <c:pt idx="222">
                  <c:v>45474</c:v>
                </c:pt>
              </c:numCache>
            </c:numRef>
          </c:cat>
          <c:val>
            <c:numRef>
              <c:f>[13]Industry!$E$2:$E$224</c:f>
              <c:numCache>
                <c:formatCode>General</c:formatCode>
                <c:ptCount val="223"/>
                <c:pt idx="0">
                  <c:v>60.13333333333334</c:v>
                </c:pt>
                <c:pt idx="1">
                  <c:v>60.300000000000004</c:v>
                </c:pt>
                <c:pt idx="2">
                  <c:v>60.922222222222231</c:v>
                </c:pt>
                <c:pt idx="3">
                  <c:v>60.444444444444443</c:v>
                </c:pt>
                <c:pt idx="4">
                  <c:v>60.655555555555551</c:v>
                </c:pt>
                <c:pt idx="5">
                  <c:v>62.033333333333331</c:v>
                </c:pt>
                <c:pt idx="6">
                  <c:v>61.377777777777773</c:v>
                </c:pt>
                <c:pt idx="7">
                  <c:v>61.511111111111113</c:v>
                </c:pt>
                <c:pt idx="8">
                  <c:v>61.677777777777777</c:v>
                </c:pt>
                <c:pt idx="9">
                  <c:v>61.8888888888889</c:v>
                </c:pt>
                <c:pt idx="10">
                  <c:v>62.3888888888889</c:v>
                </c:pt>
                <c:pt idx="11">
                  <c:v>61.644444444444453</c:v>
                </c:pt>
                <c:pt idx="12">
                  <c:v>63.011111111111099</c:v>
                </c:pt>
                <c:pt idx="13">
                  <c:v>63</c:v>
                </c:pt>
                <c:pt idx="14">
                  <c:v>63.311111111111117</c:v>
                </c:pt>
                <c:pt idx="15">
                  <c:v>63.466666666666669</c:v>
                </c:pt>
                <c:pt idx="16">
                  <c:v>63.13333333333334</c:v>
                </c:pt>
                <c:pt idx="17">
                  <c:v>63.211111111111109</c:v>
                </c:pt>
                <c:pt idx="18">
                  <c:v>63.422222222222217</c:v>
                </c:pt>
                <c:pt idx="19">
                  <c:v>63.5</c:v>
                </c:pt>
                <c:pt idx="20">
                  <c:v>64.13333333333334</c:v>
                </c:pt>
                <c:pt idx="21">
                  <c:v>64.3</c:v>
                </c:pt>
                <c:pt idx="22">
                  <c:v>64.033333333333331</c:v>
                </c:pt>
                <c:pt idx="23">
                  <c:v>64.23333333333332</c:v>
                </c:pt>
                <c:pt idx="24">
                  <c:v>64.611111111111128</c:v>
                </c:pt>
                <c:pt idx="25">
                  <c:v>65.26666666666668</c:v>
                </c:pt>
                <c:pt idx="26">
                  <c:v>65.644444444444446</c:v>
                </c:pt>
                <c:pt idx="27">
                  <c:v>65.888888888888886</c:v>
                </c:pt>
                <c:pt idx="28">
                  <c:v>66.3</c:v>
                </c:pt>
                <c:pt idx="29">
                  <c:v>67.09999999999998</c:v>
                </c:pt>
                <c:pt idx="30">
                  <c:v>67.033333333333331</c:v>
                </c:pt>
                <c:pt idx="31">
                  <c:v>67.677777777777777</c:v>
                </c:pt>
                <c:pt idx="32">
                  <c:v>67.922222222222217</c:v>
                </c:pt>
                <c:pt idx="33">
                  <c:v>67.677777777777777</c:v>
                </c:pt>
                <c:pt idx="34">
                  <c:v>66.977777777777789</c:v>
                </c:pt>
                <c:pt idx="35">
                  <c:v>65.822222222222223</c:v>
                </c:pt>
                <c:pt idx="36">
                  <c:v>66.2</c:v>
                </c:pt>
                <c:pt idx="37">
                  <c:v>66.344444444444463</c:v>
                </c:pt>
                <c:pt idx="38">
                  <c:v>66.577777777777783</c:v>
                </c:pt>
                <c:pt idx="39">
                  <c:v>66.911111111111097</c:v>
                </c:pt>
                <c:pt idx="40">
                  <c:v>67.055555555555557</c:v>
                </c:pt>
                <c:pt idx="41">
                  <c:v>67.055555555555557</c:v>
                </c:pt>
                <c:pt idx="42">
                  <c:v>67.36666666666666</c:v>
                </c:pt>
                <c:pt idx="43">
                  <c:v>68.099999999999994</c:v>
                </c:pt>
                <c:pt idx="44">
                  <c:v>68.555555555555571</c:v>
                </c:pt>
                <c:pt idx="45">
                  <c:v>69</c:v>
                </c:pt>
                <c:pt idx="46">
                  <c:v>68.87777777777778</c:v>
                </c:pt>
                <c:pt idx="47">
                  <c:v>69.211111111111123</c:v>
                </c:pt>
                <c:pt idx="48">
                  <c:v>70.222222222222229</c:v>
                </c:pt>
                <c:pt idx="49">
                  <c:v>70.455555555555563</c:v>
                </c:pt>
                <c:pt idx="50">
                  <c:v>70.977777777777774</c:v>
                </c:pt>
                <c:pt idx="51">
                  <c:v>71.177777777777777</c:v>
                </c:pt>
                <c:pt idx="52">
                  <c:v>71.366666666666674</c:v>
                </c:pt>
                <c:pt idx="53">
                  <c:v>71.622222222222206</c:v>
                </c:pt>
                <c:pt idx="54">
                  <c:v>72.177777777777763</c:v>
                </c:pt>
                <c:pt idx="55">
                  <c:v>72.577777777777769</c:v>
                </c:pt>
                <c:pt idx="56">
                  <c:v>73.24444444444444</c:v>
                </c:pt>
                <c:pt idx="57">
                  <c:v>73.922222222222217</c:v>
                </c:pt>
                <c:pt idx="58">
                  <c:v>74.444444444444443</c:v>
                </c:pt>
                <c:pt idx="59">
                  <c:v>75.133333333333326</c:v>
                </c:pt>
                <c:pt idx="60">
                  <c:v>76.533333333333331</c:v>
                </c:pt>
                <c:pt idx="61">
                  <c:v>77.911111111111097</c:v>
                </c:pt>
                <c:pt idx="62">
                  <c:v>79.355555555555569</c:v>
                </c:pt>
                <c:pt idx="63">
                  <c:v>80.355555555555554</c:v>
                </c:pt>
                <c:pt idx="64">
                  <c:v>80.888888888888886</c:v>
                </c:pt>
                <c:pt idx="65">
                  <c:v>81.822222222222237</c:v>
                </c:pt>
                <c:pt idx="66">
                  <c:v>83.211111111111109</c:v>
                </c:pt>
                <c:pt idx="67">
                  <c:v>84.055555555555557</c:v>
                </c:pt>
                <c:pt idx="68">
                  <c:v>85.166666666666671</c:v>
                </c:pt>
                <c:pt idx="69">
                  <c:v>85.811111111111103</c:v>
                </c:pt>
                <c:pt idx="70">
                  <c:v>85.844444444444463</c:v>
                </c:pt>
                <c:pt idx="71">
                  <c:v>85.144444444444446</c:v>
                </c:pt>
                <c:pt idx="72">
                  <c:v>86.966666666666654</c:v>
                </c:pt>
                <c:pt idx="73">
                  <c:v>87.333333333333314</c:v>
                </c:pt>
                <c:pt idx="74">
                  <c:v>87.433333333333337</c:v>
                </c:pt>
                <c:pt idx="75">
                  <c:v>87.800000000000011</c:v>
                </c:pt>
                <c:pt idx="76">
                  <c:v>87.822222222222237</c:v>
                </c:pt>
                <c:pt idx="77">
                  <c:v>87.555555555555557</c:v>
                </c:pt>
                <c:pt idx="78">
                  <c:v>87.48888888888888</c:v>
                </c:pt>
                <c:pt idx="79">
                  <c:v>88.011111111111106</c:v>
                </c:pt>
                <c:pt idx="80">
                  <c:v>88.333333333333314</c:v>
                </c:pt>
                <c:pt idx="81">
                  <c:v>88.522222222222226</c:v>
                </c:pt>
                <c:pt idx="82">
                  <c:v>88.477777777777789</c:v>
                </c:pt>
                <c:pt idx="83">
                  <c:v>87.111111111111128</c:v>
                </c:pt>
                <c:pt idx="84">
                  <c:v>88.944444444444443</c:v>
                </c:pt>
                <c:pt idx="85">
                  <c:v>88.955555555555549</c:v>
                </c:pt>
                <c:pt idx="86">
                  <c:v>88.98888888888888</c:v>
                </c:pt>
                <c:pt idx="87">
                  <c:v>89.25555555555556</c:v>
                </c:pt>
                <c:pt idx="88">
                  <c:v>89.566666666666677</c:v>
                </c:pt>
                <c:pt idx="89">
                  <c:v>88.811111111111103</c:v>
                </c:pt>
                <c:pt idx="90">
                  <c:v>89.844444444444434</c:v>
                </c:pt>
                <c:pt idx="91">
                  <c:v>90.244444444444426</c:v>
                </c:pt>
                <c:pt idx="92">
                  <c:v>90.944444444444443</c:v>
                </c:pt>
                <c:pt idx="93">
                  <c:v>91.077777777777769</c:v>
                </c:pt>
                <c:pt idx="94">
                  <c:v>90.966666666666654</c:v>
                </c:pt>
                <c:pt idx="95">
                  <c:v>91.344444444444463</c:v>
                </c:pt>
                <c:pt idx="96">
                  <c:v>92.188888888888883</c:v>
                </c:pt>
                <c:pt idx="97">
                  <c:v>92.577777777777783</c:v>
                </c:pt>
                <c:pt idx="98">
                  <c:v>92.90000000000002</c:v>
                </c:pt>
                <c:pt idx="99">
                  <c:v>92.76666666666668</c:v>
                </c:pt>
                <c:pt idx="100">
                  <c:v>92.988888888888894</c:v>
                </c:pt>
                <c:pt idx="101">
                  <c:v>93.044444444444451</c:v>
                </c:pt>
                <c:pt idx="102">
                  <c:v>92.822222222222237</c:v>
                </c:pt>
                <c:pt idx="103">
                  <c:v>93.444444444444443</c:v>
                </c:pt>
                <c:pt idx="104">
                  <c:v>94</c:v>
                </c:pt>
                <c:pt idx="105">
                  <c:v>94.244444444444454</c:v>
                </c:pt>
                <c:pt idx="106">
                  <c:v>94.622222222222206</c:v>
                </c:pt>
                <c:pt idx="107">
                  <c:v>94.655555555555551</c:v>
                </c:pt>
                <c:pt idx="108">
                  <c:v>95.066666666666663</c:v>
                </c:pt>
                <c:pt idx="109">
                  <c:v>95.37777777777778</c:v>
                </c:pt>
                <c:pt idx="110">
                  <c:v>96.066666666666677</c:v>
                </c:pt>
                <c:pt idx="111">
                  <c:v>96.644444444444446</c:v>
                </c:pt>
                <c:pt idx="112">
                  <c:v>96.855555555555554</c:v>
                </c:pt>
                <c:pt idx="113">
                  <c:v>97.1</c:v>
                </c:pt>
                <c:pt idx="114">
                  <c:v>97.688888888888883</c:v>
                </c:pt>
                <c:pt idx="115">
                  <c:v>98.177777777777763</c:v>
                </c:pt>
                <c:pt idx="116">
                  <c:v>98.455555555555577</c:v>
                </c:pt>
                <c:pt idx="117">
                  <c:v>99.26666666666668</c:v>
                </c:pt>
                <c:pt idx="118">
                  <c:v>99.199999999999989</c:v>
                </c:pt>
                <c:pt idx="119">
                  <c:v>98.711111111111109</c:v>
                </c:pt>
                <c:pt idx="120">
                  <c:v>98.466666666666683</c:v>
                </c:pt>
                <c:pt idx="121">
                  <c:v>99.37777777777778</c:v>
                </c:pt>
                <c:pt idx="122">
                  <c:v>98.98888888888888</c:v>
                </c:pt>
                <c:pt idx="123">
                  <c:v>99.4</c:v>
                </c:pt>
                <c:pt idx="124">
                  <c:v>99.077777777777769</c:v>
                </c:pt>
                <c:pt idx="125">
                  <c:v>99.288888888888877</c:v>
                </c:pt>
                <c:pt idx="126">
                  <c:v>99.488888888888894</c:v>
                </c:pt>
                <c:pt idx="127">
                  <c:v>99.844444444444434</c:v>
                </c:pt>
                <c:pt idx="128">
                  <c:v>100.33333333333333</c:v>
                </c:pt>
                <c:pt idx="129">
                  <c:v>100.83333333333333</c:v>
                </c:pt>
                <c:pt idx="130">
                  <c:v>100.74444444444444</c:v>
                </c:pt>
                <c:pt idx="131">
                  <c:v>100.3111111111111</c:v>
                </c:pt>
                <c:pt idx="132">
                  <c:v>100.02222222222223</c:v>
                </c:pt>
                <c:pt idx="133">
                  <c:v>100.53333333333335</c:v>
                </c:pt>
                <c:pt idx="134">
                  <c:v>100.25555555555555</c:v>
                </c:pt>
                <c:pt idx="135">
                  <c:v>99.90000000000002</c:v>
                </c:pt>
                <c:pt idx="136">
                  <c:v>99.922222222222231</c:v>
                </c:pt>
                <c:pt idx="137">
                  <c:v>100.24444444444444</c:v>
                </c:pt>
                <c:pt idx="138">
                  <c:v>100.55555555555556</c:v>
                </c:pt>
                <c:pt idx="139">
                  <c:v>100.12222222222222</c:v>
                </c:pt>
                <c:pt idx="140">
                  <c:v>100.48888888888888</c:v>
                </c:pt>
                <c:pt idx="141">
                  <c:v>100.28888888888889</c:v>
                </c:pt>
                <c:pt idx="142">
                  <c:v>100</c:v>
                </c:pt>
                <c:pt idx="143">
                  <c:v>99.322222222222223</c:v>
                </c:pt>
                <c:pt idx="144">
                  <c:v>98.811111111111103</c:v>
                </c:pt>
                <c:pt idx="145">
                  <c:v>99.077777777777769</c:v>
                </c:pt>
                <c:pt idx="146">
                  <c:v>98.666666666666671</c:v>
                </c:pt>
                <c:pt idx="147">
                  <c:v>98.12222222222222</c:v>
                </c:pt>
                <c:pt idx="148">
                  <c:v>97.24444444444444</c:v>
                </c:pt>
                <c:pt idx="149">
                  <c:v>97.233333333333334</c:v>
                </c:pt>
                <c:pt idx="150">
                  <c:v>96.255555555555546</c:v>
                </c:pt>
                <c:pt idx="151">
                  <c:v>96.25555555555556</c:v>
                </c:pt>
                <c:pt idx="152">
                  <c:v>96.344444444444449</c:v>
                </c:pt>
                <c:pt idx="153">
                  <c:v>95.499999999999986</c:v>
                </c:pt>
                <c:pt idx="154">
                  <c:v>95.022222222222226</c:v>
                </c:pt>
                <c:pt idx="155">
                  <c:v>94.344444444444434</c:v>
                </c:pt>
                <c:pt idx="156">
                  <c:v>93.922222222222231</c:v>
                </c:pt>
                <c:pt idx="157">
                  <c:v>93.533333333333331</c:v>
                </c:pt>
                <c:pt idx="158">
                  <c:v>92.866666666666674</c:v>
                </c:pt>
                <c:pt idx="159">
                  <c:v>92.266666666666666</c:v>
                </c:pt>
                <c:pt idx="160">
                  <c:v>91.577777777777769</c:v>
                </c:pt>
                <c:pt idx="161">
                  <c:v>91.555555555555557</c:v>
                </c:pt>
                <c:pt idx="162">
                  <c:v>91.211111111111123</c:v>
                </c:pt>
                <c:pt idx="163">
                  <c:v>90.955555555555549</c:v>
                </c:pt>
                <c:pt idx="164">
                  <c:v>90.800000000000011</c:v>
                </c:pt>
                <c:pt idx="165">
                  <c:v>90.844444444444434</c:v>
                </c:pt>
                <c:pt idx="166">
                  <c:v>90.666666666666671</c:v>
                </c:pt>
                <c:pt idx="167">
                  <c:v>91.311111111111117</c:v>
                </c:pt>
                <c:pt idx="168">
                  <c:v>91.522222222222211</c:v>
                </c:pt>
                <c:pt idx="169">
                  <c:v>92.766666666666666</c:v>
                </c:pt>
                <c:pt idx="170">
                  <c:v>92.622222222222234</c:v>
                </c:pt>
                <c:pt idx="171">
                  <c:v>92.922222222222203</c:v>
                </c:pt>
                <c:pt idx="172">
                  <c:v>93.74444444444444</c:v>
                </c:pt>
                <c:pt idx="173">
                  <c:v>95.166666666666671</c:v>
                </c:pt>
                <c:pt idx="174">
                  <c:v>97.12222222222222</c:v>
                </c:pt>
                <c:pt idx="175">
                  <c:v>98.911111111111097</c:v>
                </c:pt>
                <c:pt idx="176">
                  <c:v>99.63333333333334</c:v>
                </c:pt>
                <c:pt idx="177">
                  <c:v>100.35555555555555</c:v>
                </c:pt>
                <c:pt idx="178">
                  <c:v>102.18888888888888</c:v>
                </c:pt>
                <c:pt idx="179">
                  <c:v>104.48888888888889</c:v>
                </c:pt>
                <c:pt idx="180">
                  <c:v>105.8</c:v>
                </c:pt>
                <c:pt idx="181">
                  <c:v>107.17777777777779</c:v>
                </c:pt>
                <c:pt idx="182">
                  <c:v>108.36666666666667</c:v>
                </c:pt>
                <c:pt idx="183">
                  <c:v>108.6888888888889</c:v>
                </c:pt>
                <c:pt idx="184">
                  <c:v>110.04444444444444</c:v>
                </c:pt>
                <c:pt idx="185">
                  <c:v>111.17777777777778</c:v>
                </c:pt>
                <c:pt idx="186">
                  <c:v>112.3111111111111</c:v>
                </c:pt>
                <c:pt idx="187">
                  <c:v>114.16666666666669</c:v>
                </c:pt>
                <c:pt idx="188">
                  <c:v>116.43333333333334</c:v>
                </c:pt>
                <c:pt idx="189">
                  <c:v>117.14444444444445</c:v>
                </c:pt>
                <c:pt idx="190">
                  <c:v>116.73333333333332</c:v>
                </c:pt>
                <c:pt idx="191">
                  <c:v>116.52222222222223</c:v>
                </c:pt>
                <c:pt idx="192">
                  <c:v>116.19999999999999</c:v>
                </c:pt>
                <c:pt idx="193">
                  <c:v>116.36666666666666</c:v>
                </c:pt>
                <c:pt idx="194">
                  <c:v>116.78888888888888</c:v>
                </c:pt>
                <c:pt idx="195">
                  <c:v>117.6888888888889</c:v>
                </c:pt>
                <c:pt idx="196">
                  <c:v>117.19999999999999</c:v>
                </c:pt>
                <c:pt idx="197">
                  <c:v>117.03333333333336</c:v>
                </c:pt>
                <c:pt idx="198">
                  <c:v>115.26666666666665</c:v>
                </c:pt>
                <c:pt idx="199">
                  <c:v>113.97777777777777</c:v>
                </c:pt>
                <c:pt idx="200">
                  <c:v>113.75555555555557</c:v>
                </c:pt>
                <c:pt idx="201">
                  <c:v>111.18888888888888</c:v>
                </c:pt>
                <c:pt idx="202">
                  <c:v>108.91111111111113</c:v>
                </c:pt>
                <c:pt idx="203">
                  <c:v>106.97777777777777</c:v>
                </c:pt>
                <c:pt idx="204">
                  <c:v>105.92222222222222</c:v>
                </c:pt>
                <c:pt idx="205">
                  <c:v>106.88888888888887</c:v>
                </c:pt>
                <c:pt idx="206">
                  <c:v>107.28888888888889</c:v>
                </c:pt>
                <c:pt idx="207">
                  <c:v>107.94444444444444</c:v>
                </c:pt>
                <c:pt idx="208">
                  <c:v>108.36666666666667</c:v>
                </c:pt>
                <c:pt idx="209">
                  <c:v>108.48888888888888</c:v>
                </c:pt>
                <c:pt idx="210">
                  <c:v>109.09999999999998</c:v>
                </c:pt>
                <c:pt idx="211">
                  <c:v>109.51111111111112</c:v>
                </c:pt>
                <c:pt idx="212">
                  <c:v>109.92222222222222</c:v>
                </c:pt>
                <c:pt idx="213">
                  <c:v>109.63333333333334</c:v>
                </c:pt>
                <c:pt idx="214">
                  <c:v>109.66666666666666</c:v>
                </c:pt>
                <c:pt idx="215">
                  <c:v>108.44444444444446</c:v>
                </c:pt>
                <c:pt idx="216">
                  <c:v>108.45555555555556</c:v>
                </c:pt>
                <c:pt idx="217">
                  <c:v>108.07777777777778</c:v>
                </c:pt>
                <c:pt idx="218">
                  <c:v>108.43333333333334</c:v>
                </c:pt>
                <c:pt idx="219">
                  <c:v>108.11111111111113</c:v>
                </c:pt>
                <c:pt idx="220">
                  <c:v>107.33333333333333</c:v>
                </c:pt>
                <c:pt idx="221">
                  <c:v>108.03333333333335</c:v>
                </c:pt>
                <c:pt idx="222">
                  <c:v>108.19999999999999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F6A-4181-96B5-8D1A677E96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55806735"/>
        <c:axId val="508794831"/>
      </c:barChart>
      <c:catAx>
        <c:axId val="145580673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08794831"/>
        <c:crosses val="autoZero"/>
        <c:auto val="1"/>
        <c:lblAlgn val="ctr"/>
        <c:lblOffset val="100"/>
        <c:noMultiLvlLbl val="1"/>
      </c:catAx>
      <c:valAx>
        <c:axId val="508794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558067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19-21</a:t>
            </a:r>
            <a:r>
              <a:rPr lang="ko-KR" altLang="en-US"/>
              <a:t>년</a:t>
            </a:r>
            <a:r>
              <a:rPr lang="en-US" altLang="ko-KR" baseline="0"/>
              <a:t> </a:t>
            </a:r>
            <a:r>
              <a:rPr lang="ko-KR" altLang="en-US" baseline="0"/>
              <a:t>매매지수</a:t>
            </a:r>
            <a:endParaRPr lang="en-US" altLang="ko-KR" baseline="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종합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[3]데이터!$GC$1:$HL$1</c:f>
              <c:strCache>
                <c:ptCount val="36"/>
                <c:pt idx="0">
                  <c:v>2019.01</c:v>
                </c:pt>
                <c:pt idx="1">
                  <c:v>2019.02</c:v>
                </c:pt>
                <c:pt idx="2">
                  <c:v>2019.03</c:v>
                </c:pt>
                <c:pt idx="3">
                  <c:v>2019.04</c:v>
                </c:pt>
                <c:pt idx="4">
                  <c:v>2019.05</c:v>
                </c:pt>
                <c:pt idx="5">
                  <c:v>2019.06</c:v>
                </c:pt>
                <c:pt idx="6">
                  <c:v>2019.07</c:v>
                </c:pt>
                <c:pt idx="7">
                  <c:v>2019.08</c:v>
                </c:pt>
                <c:pt idx="8">
                  <c:v>2019.09</c:v>
                </c:pt>
                <c:pt idx="9">
                  <c:v>2019.10</c:v>
                </c:pt>
                <c:pt idx="10">
                  <c:v>2019.11</c:v>
                </c:pt>
                <c:pt idx="11">
                  <c:v>2019.12</c:v>
                </c:pt>
                <c:pt idx="12">
                  <c:v>2020.01</c:v>
                </c:pt>
                <c:pt idx="13">
                  <c:v>2020.02</c:v>
                </c:pt>
                <c:pt idx="14">
                  <c:v>2020.03</c:v>
                </c:pt>
                <c:pt idx="15">
                  <c:v>2020.04</c:v>
                </c:pt>
                <c:pt idx="16">
                  <c:v>2020.05</c:v>
                </c:pt>
                <c:pt idx="17">
                  <c:v>2020.06</c:v>
                </c:pt>
                <c:pt idx="18">
                  <c:v>2020.07</c:v>
                </c:pt>
                <c:pt idx="19">
                  <c:v>2020.08</c:v>
                </c:pt>
                <c:pt idx="20">
                  <c:v>2020.09</c:v>
                </c:pt>
                <c:pt idx="21">
                  <c:v>2020.10</c:v>
                </c:pt>
                <c:pt idx="22">
                  <c:v>2020.11</c:v>
                </c:pt>
                <c:pt idx="23">
                  <c:v>2020.12</c:v>
                </c:pt>
                <c:pt idx="24">
                  <c:v>2021.01</c:v>
                </c:pt>
                <c:pt idx="25">
                  <c:v>2021.02</c:v>
                </c:pt>
                <c:pt idx="26">
                  <c:v>2021.03</c:v>
                </c:pt>
                <c:pt idx="27">
                  <c:v>2021.04</c:v>
                </c:pt>
                <c:pt idx="28">
                  <c:v>2021.05</c:v>
                </c:pt>
                <c:pt idx="29">
                  <c:v>2021.06</c:v>
                </c:pt>
                <c:pt idx="30">
                  <c:v>2021.07</c:v>
                </c:pt>
                <c:pt idx="31">
                  <c:v>2021.08</c:v>
                </c:pt>
                <c:pt idx="32">
                  <c:v>2021.09</c:v>
                </c:pt>
                <c:pt idx="33">
                  <c:v>2021.10</c:v>
                </c:pt>
                <c:pt idx="34">
                  <c:v>2021.11</c:v>
                </c:pt>
                <c:pt idx="35">
                  <c:v>2021.12</c:v>
                </c:pt>
              </c:strCache>
            </c:strRef>
          </c:cat>
          <c:val>
            <c:numRef>
              <c:f>[3]데이터!$GC$2:$HL$2</c:f>
              <c:numCache>
                <c:formatCode>General</c:formatCode>
                <c:ptCount val="36"/>
                <c:pt idx="0">
                  <c:v>90.5</c:v>
                </c:pt>
                <c:pt idx="1">
                  <c:v>90.4</c:v>
                </c:pt>
                <c:pt idx="2">
                  <c:v>90.3</c:v>
                </c:pt>
                <c:pt idx="3">
                  <c:v>90.1</c:v>
                </c:pt>
                <c:pt idx="4">
                  <c:v>89.9</c:v>
                </c:pt>
                <c:pt idx="5">
                  <c:v>89.8</c:v>
                </c:pt>
                <c:pt idx="6">
                  <c:v>89.7</c:v>
                </c:pt>
                <c:pt idx="7">
                  <c:v>89.7</c:v>
                </c:pt>
                <c:pt idx="8">
                  <c:v>89.7</c:v>
                </c:pt>
                <c:pt idx="9">
                  <c:v>89.8</c:v>
                </c:pt>
                <c:pt idx="10">
                  <c:v>90</c:v>
                </c:pt>
                <c:pt idx="11">
                  <c:v>90.3</c:v>
                </c:pt>
                <c:pt idx="12">
                  <c:v>90.6</c:v>
                </c:pt>
                <c:pt idx="13">
                  <c:v>90.9</c:v>
                </c:pt>
                <c:pt idx="14">
                  <c:v>91.4</c:v>
                </c:pt>
                <c:pt idx="15">
                  <c:v>91.6</c:v>
                </c:pt>
                <c:pt idx="16">
                  <c:v>91.7</c:v>
                </c:pt>
                <c:pt idx="17">
                  <c:v>92.1</c:v>
                </c:pt>
                <c:pt idx="18">
                  <c:v>92.7</c:v>
                </c:pt>
                <c:pt idx="19">
                  <c:v>93.1</c:v>
                </c:pt>
                <c:pt idx="20">
                  <c:v>93.5</c:v>
                </c:pt>
                <c:pt idx="21">
                  <c:v>93.8</c:v>
                </c:pt>
                <c:pt idx="22">
                  <c:v>94.3</c:v>
                </c:pt>
                <c:pt idx="23">
                  <c:v>95.2</c:v>
                </c:pt>
                <c:pt idx="24">
                  <c:v>95.9</c:v>
                </c:pt>
                <c:pt idx="25">
                  <c:v>96.8</c:v>
                </c:pt>
                <c:pt idx="26">
                  <c:v>97.5</c:v>
                </c:pt>
                <c:pt idx="27">
                  <c:v>98.2</c:v>
                </c:pt>
                <c:pt idx="28">
                  <c:v>98.9</c:v>
                </c:pt>
                <c:pt idx="29">
                  <c:v>100</c:v>
                </c:pt>
                <c:pt idx="30">
                  <c:v>100.9</c:v>
                </c:pt>
                <c:pt idx="31">
                  <c:v>101.8</c:v>
                </c:pt>
                <c:pt idx="32">
                  <c:v>102.8</c:v>
                </c:pt>
                <c:pt idx="33">
                  <c:v>103.7</c:v>
                </c:pt>
                <c:pt idx="34">
                  <c:v>104.3</c:v>
                </c:pt>
                <c:pt idx="35">
                  <c:v>104.6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76-485E-B77E-F556152E8E3B}"/>
            </c:ext>
          </c:extLst>
        </c:ser>
        <c:ser>
          <c:idx val="1"/>
          <c:order val="1"/>
          <c:tx>
            <c:v>아파트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[3]데이터!$GC$1:$HL$1</c:f>
              <c:strCache>
                <c:ptCount val="36"/>
                <c:pt idx="0">
                  <c:v>2019.01</c:v>
                </c:pt>
                <c:pt idx="1">
                  <c:v>2019.02</c:v>
                </c:pt>
                <c:pt idx="2">
                  <c:v>2019.03</c:v>
                </c:pt>
                <c:pt idx="3">
                  <c:v>2019.04</c:v>
                </c:pt>
                <c:pt idx="4">
                  <c:v>2019.05</c:v>
                </c:pt>
                <c:pt idx="5">
                  <c:v>2019.06</c:v>
                </c:pt>
                <c:pt idx="6">
                  <c:v>2019.07</c:v>
                </c:pt>
                <c:pt idx="7">
                  <c:v>2019.08</c:v>
                </c:pt>
                <c:pt idx="8">
                  <c:v>2019.09</c:v>
                </c:pt>
                <c:pt idx="9">
                  <c:v>2019.10</c:v>
                </c:pt>
                <c:pt idx="10">
                  <c:v>2019.11</c:v>
                </c:pt>
                <c:pt idx="11">
                  <c:v>2019.12</c:v>
                </c:pt>
                <c:pt idx="12">
                  <c:v>2020.01</c:v>
                </c:pt>
                <c:pt idx="13">
                  <c:v>2020.02</c:v>
                </c:pt>
                <c:pt idx="14">
                  <c:v>2020.03</c:v>
                </c:pt>
                <c:pt idx="15">
                  <c:v>2020.04</c:v>
                </c:pt>
                <c:pt idx="16">
                  <c:v>2020.05</c:v>
                </c:pt>
                <c:pt idx="17">
                  <c:v>2020.06</c:v>
                </c:pt>
                <c:pt idx="18">
                  <c:v>2020.07</c:v>
                </c:pt>
                <c:pt idx="19">
                  <c:v>2020.08</c:v>
                </c:pt>
                <c:pt idx="20">
                  <c:v>2020.09</c:v>
                </c:pt>
                <c:pt idx="21">
                  <c:v>2020.10</c:v>
                </c:pt>
                <c:pt idx="22">
                  <c:v>2020.11</c:v>
                </c:pt>
                <c:pt idx="23">
                  <c:v>2020.12</c:v>
                </c:pt>
                <c:pt idx="24">
                  <c:v>2021.01</c:v>
                </c:pt>
                <c:pt idx="25">
                  <c:v>2021.02</c:v>
                </c:pt>
                <c:pt idx="26">
                  <c:v>2021.03</c:v>
                </c:pt>
                <c:pt idx="27">
                  <c:v>2021.04</c:v>
                </c:pt>
                <c:pt idx="28">
                  <c:v>2021.05</c:v>
                </c:pt>
                <c:pt idx="29">
                  <c:v>2021.06</c:v>
                </c:pt>
                <c:pt idx="30">
                  <c:v>2021.07</c:v>
                </c:pt>
                <c:pt idx="31">
                  <c:v>2021.08</c:v>
                </c:pt>
                <c:pt idx="32">
                  <c:v>2021.09</c:v>
                </c:pt>
                <c:pt idx="33">
                  <c:v>2021.10</c:v>
                </c:pt>
                <c:pt idx="34">
                  <c:v>2021.11</c:v>
                </c:pt>
                <c:pt idx="35">
                  <c:v>2021.12</c:v>
                </c:pt>
              </c:strCache>
            </c:strRef>
          </c:cat>
          <c:val>
            <c:numRef>
              <c:f>[3]데이터!$GC$3:$HL$3</c:f>
              <c:numCache>
                <c:formatCode>General</c:formatCode>
                <c:ptCount val="36"/>
                <c:pt idx="0">
                  <c:v>87.5</c:v>
                </c:pt>
                <c:pt idx="1">
                  <c:v>87.3</c:v>
                </c:pt>
                <c:pt idx="2">
                  <c:v>87</c:v>
                </c:pt>
                <c:pt idx="3">
                  <c:v>86.7</c:v>
                </c:pt>
                <c:pt idx="4">
                  <c:v>86.4</c:v>
                </c:pt>
                <c:pt idx="5">
                  <c:v>86.2</c:v>
                </c:pt>
                <c:pt idx="6">
                  <c:v>86</c:v>
                </c:pt>
                <c:pt idx="7">
                  <c:v>85.8</c:v>
                </c:pt>
                <c:pt idx="8">
                  <c:v>85.8</c:v>
                </c:pt>
                <c:pt idx="9">
                  <c:v>85.9</c:v>
                </c:pt>
                <c:pt idx="10">
                  <c:v>86.1</c:v>
                </c:pt>
                <c:pt idx="11">
                  <c:v>86.5</c:v>
                </c:pt>
                <c:pt idx="12">
                  <c:v>86.9</c:v>
                </c:pt>
                <c:pt idx="13">
                  <c:v>87.2</c:v>
                </c:pt>
                <c:pt idx="14">
                  <c:v>87.9</c:v>
                </c:pt>
                <c:pt idx="15">
                  <c:v>88.3</c:v>
                </c:pt>
                <c:pt idx="16">
                  <c:v>88.4</c:v>
                </c:pt>
                <c:pt idx="17">
                  <c:v>88.9</c:v>
                </c:pt>
                <c:pt idx="18">
                  <c:v>89.7</c:v>
                </c:pt>
                <c:pt idx="19">
                  <c:v>90.3</c:v>
                </c:pt>
                <c:pt idx="20">
                  <c:v>90.8</c:v>
                </c:pt>
                <c:pt idx="21">
                  <c:v>91.2</c:v>
                </c:pt>
                <c:pt idx="22">
                  <c:v>91.9</c:v>
                </c:pt>
                <c:pt idx="23">
                  <c:v>93.1</c:v>
                </c:pt>
                <c:pt idx="24">
                  <c:v>94.1</c:v>
                </c:pt>
                <c:pt idx="25">
                  <c:v>95.4</c:v>
                </c:pt>
                <c:pt idx="26">
                  <c:v>96.4</c:v>
                </c:pt>
                <c:pt idx="27">
                  <c:v>97.4</c:v>
                </c:pt>
                <c:pt idx="28">
                  <c:v>98.3</c:v>
                </c:pt>
                <c:pt idx="29">
                  <c:v>100</c:v>
                </c:pt>
                <c:pt idx="30">
                  <c:v>101.2</c:v>
                </c:pt>
                <c:pt idx="31">
                  <c:v>102.6</c:v>
                </c:pt>
                <c:pt idx="32">
                  <c:v>103.8</c:v>
                </c:pt>
                <c:pt idx="33">
                  <c:v>105</c:v>
                </c:pt>
                <c:pt idx="34">
                  <c:v>105.9</c:v>
                </c:pt>
                <c:pt idx="35">
                  <c:v>106.2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76-485E-B77E-F556152E8E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133239151"/>
        <c:axId val="2133240111"/>
      </c:lineChart>
      <c:catAx>
        <c:axId val="21332391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133240111"/>
        <c:crosses val="autoZero"/>
        <c:auto val="1"/>
        <c:lblAlgn val="ctr"/>
        <c:lblOffset val="100"/>
        <c:noMultiLvlLbl val="0"/>
      </c:catAx>
      <c:valAx>
        <c:axId val="2133240111"/>
        <c:scaling>
          <c:orientation val="minMax"/>
          <c:min val="8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1332391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[4]Sheet1!$B$1</c:f>
              <c:strCache>
                <c:ptCount val="1"/>
                <c:pt idx="0">
                  <c:v>미국 기준금리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[4]Sheet1!$A$2:$A$166</c:f>
              <c:numCache>
                <c:formatCode>General</c:formatCode>
                <c:ptCount val="165"/>
                <c:pt idx="0">
                  <c:v>40544</c:v>
                </c:pt>
                <c:pt idx="1">
                  <c:v>40575</c:v>
                </c:pt>
                <c:pt idx="2">
                  <c:v>40603</c:v>
                </c:pt>
                <c:pt idx="3">
                  <c:v>40634</c:v>
                </c:pt>
                <c:pt idx="4">
                  <c:v>40664</c:v>
                </c:pt>
                <c:pt idx="5">
                  <c:v>40695</c:v>
                </c:pt>
                <c:pt idx="6">
                  <c:v>40725</c:v>
                </c:pt>
                <c:pt idx="7">
                  <c:v>40756</c:v>
                </c:pt>
                <c:pt idx="8">
                  <c:v>40787</c:v>
                </c:pt>
                <c:pt idx="9">
                  <c:v>40817</c:v>
                </c:pt>
                <c:pt idx="10">
                  <c:v>40848</c:v>
                </c:pt>
                <c:pt idx="11">
                  <c:v>40878</c:v>
                </c:pt>
                <c:pt idx="12">
                  <c:v>40909</c:v>
                </c:pt>
                <c:pt idx="13">
                  <c:v>40940</c:v>
                </c:pt>
                <c:pt idx="14">
                  <c:v>40969</c:v>
                </c:pt>
                <c:pt idx="15">
                  <c:v>41000</c:v>
                </c:pt>
                <c:pt idx="16">
                  <c:v>41030</c:v>
                </c:pt>
                <c:pt idx="17">
                  <c:v>41061</c:v>
                </c:pt>
                <c:pt idx="18">
                  <c:v>41091</c:v>
                </c:pt>
                <c:pt idx="19">
                  <c:v>41122</c:v>
                </c:pt>
                <c:pt idx="20">
                  <c:v>41153</c:v>
                </c:pt>
                <c:pt idx="21">
                  <c:v>41183</c:v>
                </c:pt>
                <c:pt idx="22">
                  <c:v>41214</c:v>
                </c:pt>
                <c:pt idx="23">
                  <c:v>41244</c:v>
                </c:pt>
                <c:pt idx="24">
                  <c:v>41275</c:v>
                </c:pt>
                <c:pt idx="25">
                  <c:v>41306</c:v>
                </c:pt>
                <c:pt idx="26">
                  <c:v>41334</c:v>
                </c:pt>
                <c:pt idx="27">
                  <c:v>41365</c:v>
                </c:pt>
                <c:pt idx="28">
                  <c:v>41395</c:v>
                </c:pt>
                <c:pt idx="29">
                  <c:v>41426</c:v>
                </c:pt>
                <c:pt idx="30">
                  <c:v>41456</c:v>
                </c:pt>
                <c:pt idx="31">
                  <c:v>41487</c:v>
                </c:pt>
                <c:pt idx="32">
                  <c:v>41518</c:v>
                </c:pt>
                <c:pt idx="33">
                  <c:v>41548</c:v>
                </c:pt>
                <c:pt idx="34">
                  <c:v>41579</c:v>
                </c:pt>
                <c:pt idx="35">
                  <c:v>41609</c:v>
                </c:pt>
                <c:pt idx="36">
                  <c:v>41640</c:v>
                </c:pt>
                <c:pt idx="37">
                  <c:v>41671</c:v>
                </c:pt>
                <c:pt idx="38">
                  <c:v>41699</c:v>
                </c:pt>
                <c:pt idx="39">
                  <c:v>41730</c:v>
                </c:pt>
                <c:pt idx="40">
                  <c:v>41760</c:v>
                </c:pt>
                <c:pt idx="41">
                  <c:v>41791</c:v>
                </c:pt>
                <c:pt idx="42">
                  <c:v>41821</c:v>
                </c:pt>
                <c:pt idx="43">
                  <c:v>41852</c:v>
                </c:pt>
                <c:pt idx="44">
                  <c:v>41883</c:v>
                </c:pt>
                <c:pt idx="45">
                  <c:v>41913</c:v>
                </c:pt>
                <c:pt idx="46">
                  <c:v>41944</c:v>
                </c:pt>
                <c:pt idx="47">
                  <c:v>41974</c:v>
                </c:pt>
                <c:pt idx="48">
                  <c:v>42005</c:v>
                </c:pt>
                <c:pt idx="49">
                  <c:v>42036</c:v>
                </c:pt>
                <c:pt idx="50">
                  <c:v>42064</c:v>
                </c:pt>
                <c:pt idx="51">
                  <c:v>42095</c:v>
                </c:pt>
                <c:pt idx="52">
                  <c:v>42125</c:v>
                </c:pt>
                <c:pt idx="53">
                  <c:v>42156</c:v>
                </c:pt>
                <c:pt idx="54">
                  <c:v>42186</c:v>
                </c:pt>
                <c:pt idx="55">
                  <c:v>42217</c:v>
                </c:pt>
                <c:pt idx="56">
                  <c:v>42248</c:v>
                </c:pt>
                <c:pt idx="57">
                  <c:v>42278</c:v>
                </c:pt>
                <c:pt idx="58">
                  <c:v>42309</c:v>
                </c:pt>
                <c:pt idx="59">
                  <c:v>42339</c:v>
                </c:pt>
                <c:pt idx="60">
                  <c:v>42370</c:v>
                </c:pt>
                <c:pt idx="61">
                  <c:v>42401</c:v>
                </c:pt>
                <c:pt idx="62">
                  <c:v>42430</c:v>
                </c:pt>
                <c:pt idx="63">
                  <c:v>42461</c:v>
                </c:pt>
                <c:pt idx="64">
                  <c:v>42491</c:v>
                </c:pt>
                <c:pt idx="65">
                  <c:v>42522</c:v>
                </c:pt>
                <c:pt idx="66">
                  <c:v>42552</c:v>
                </c:pt>
                <c:pt idx="67">
                  <c:v>42583</c:v>
                </c:pt>
                <c:pt idx="68">
                  <c:v>42614</c:v>
                </c:pt>
                <c:pt idx="69">
                  <c:v>42644</c:v>
                </c:pt>
                <c:pt idx="70">
                  <c:v>42675</c:v>
                </c:pt>
                <c:pt idx="71">
                  <c:v>42705</c:v>
                </c:pt>
                <c:pt idx="72">
                  <c:v>42736</c:v>
                </c:pt>
                <c:pt idx="73">
                  <c:v>42767</c:v>
                </c:pt>
                <c:pt idx="74">
                  <c:v>42795</c:v>
                </c:pt>
                <c:pt idx="75">
                  <c:v>42826</c:v>
                </c:pt>
                <c:pt idx="76">
                  <c:v>42856</c:v>
                </c:pt>
                <c:pt idx="77">
                  <c:v>42887</c:v>
                </c:pt>
                <c:pt idx="78">
                  <c:v>42917</c:v>
                </c:pt>
                <c:pt idx="79">
                  <c:v>42948</c:v>
                </c:pt>
                <c:pt idx="80">
                  <c:v>42979</c:v>
                </c:pt>
                <c:pt idx="81">
                  <c:v>43009</c:v>
                </c:pt>
                <c:pt idx="82">
                  <c:v>43040</c:v>
                </c:pt>
                <c:pt idx="83">
                  <c:v>43070</c:v>
                </c:pt>
                <c:pt idx="84">
                  <c:v>43101</c:v>
                </c:pt>
                <c:pt idx="85">
                  <c:v>43132</c:v>
                </c:pt>
                <c:pt idx="86">
                  <c:v>43160</c:v>
                </c:pt>
                <c:pt idx="87">
                  <c:v>43191</c:v>
                </c:pt>
                <c:pt idx="88">
                  <c:v>43221</c:v>
                </c:pt>
                <c:pt idx="89">
                  <c:v>43252</c:v>
                </c:pt>
                <c:pt idx="90">
                  <c:v>43282</c:v>
                </c:pt>
                <c:pt idx="91">
                  <c:v>43313</c:v>
                </c:pt>
                <c:pt idx="92">
                  <c:v>43344</c:v>
                </c:pt>
                <c:pt idx="93">
                  <c:v>43374</c:v>
                </c:pt>
                <c:pt idx="94">
                  <c:v>43405</c:v>
                </c:pt>
                <c:pt idx="95">
                  <c:v>43435</c:v>
                </c:pt>
                <c:pt idx="96">
                  <c:v>43466</c:v>
                </c:pt>
                <c:pt idx="97">
                  <c:v>43497</c:v>
                </c:pt>
                <c:pt idx="98">
                  <c:v>43525</c:v>
                </c:pt>
                <c:pt idx="99">
                  <c:v>43556</c:v>
                </c:pt>
                <c:pt idx="100">
                  <c:v>43586</c:v>
                </c:pt>
                <c:pt idx="101">
                  <c:v>43617</c:v>
                </c:pt>
                <c:pt idx="102">
                  <c:v>43647</c:v>
                </c:pt>
                <c:pt idx="103">
                  <c:v>43678</c:v>
                </c:pt>
                <c:pt idx="104">
                  <c:v>43709</c:v>
                </c:pt>
                <c:pt idx="105">
                  <c:v>43739</c:v>
                </c:pt>
                <c:pt idx="106">
                  <c:v>43770</c:v>
                </c:pt>
                <c:pt idx="107">
                  <c:v>43800</c:v>
                </c:pt>
                <c:pt idx="108">
                  <c:v>43831</c:v>
                </c:pt>
                <c:pt idx="109">
                  <c:v>43862</c:v>
                </c:pt>
                <c:pt idx="110">
                  <c:v>43891</c:v>
                </c:pt>
                <c:pt idx="111">
                  <c:v>43922</c:v>
                </c:pt>
                <c:pt idx="112">
                  <c:v>43952</c:v>
                </c:pt>
                <c:pt idx="113">
                  <c:v>43983</c:v>
                </c:pt>
                <c:pt idx="114">
                  <c:v>44013</c:v>
                </c:pt>
                <c:pt idx="115">
                  <c:v>44044</c:v>
                </c:pt>
                <c:pt idx="116">
                  <c:v>44075</c:v>
                </c:pt>
                <c:pt idx="117">
                  <c:v>44105</c:v>
                </c:pt>
                <c:pt idx="118">
                  <c:v>44136</c:v>
                </c:pt>
                <c:pt idx="119">
                  <c:v>44166</c:v>
                </c:pt>
                <c:pt idx="120">
                  <c:v>44197</c:v>
                </c:pt>
                <c:pt idx="121">
                  <c:v>44228</c:v>
                </c:pt>
                <c:pt idx="122">
                  <c:v>44256</c:v>
                </c:pt>
                <c:pt idx="123">
                  <c:v>44287</c:v>
                </c:pt>
                <c:pt idx="124">
                  <c:v>44317</c:v>
                </c:pt>
                <c:pt idx="125">
                  <c:v>44348</c:v>
                </c:pt>
                <c:pt idx="126">
                  <c:v>44378</c:v>
                </c:pt>
                <c:pt idx="127">
                  <c:v>44409</c:v>
                </c:pt>
                <c:pt idx="128">
                  <c:v>44440</c:v>
                </c:pt>
                <c:pt idx="129">
                  <c:v>44470</c:v>
                </c:pt>
                <c:pt idx="130">
                  <c:v>44501</c:v>
                </c:pt>
                <c:pt idx="131">
                  <c:v>44531</c:v>
                </c:pt>
                <c:pt idx="132">
                  <c:v>44562</c:v>
                </c:pt>
                <c:pt idx="133">
                  <c:v>44593</c:v>
                </c:pt>
                <c:pt idx="134">
                  <c:v>44621</c:v>
                </c:pt>
                <c:pt idx="135">
                  <c:v>44652</c:v>
                </c:pt>
                <c:pt idx="136">
                  <c:v>44682</c:v>
                </c:pt>
                <c:pt idx="137">
                  <c:v>44713</c:v>
                </c:pt>
                <c:pt idx="138">
                  <c:v>44743</c:v>
                </c:pt>
                <c:pt idx="139">
                  <c:v>44774</c:v>
                </c:pt>
                <c:pt idx="140">
                  <c:v>44805</c:v>
                </c:pt>
                <c:pt idx="141">
                  <c:v>44835</c:v>
                </c:pt>
                <c:pt idx="142">
                  <c:v>44866</c:v>
                </c:pt>
                <c:pt idx="143">
                  <c:v>44896</c:v>
                </c:pt>
                <c:pt idx="144">
                  <c:v>44927</c:v>
                </c:pt>
                <c:pt idx="145">
                  <c:v>44958</c:v>
                </c:pt>
                <c:pt idx="146">
                  <c:v>44986</c:v>
                </c:pt>
                <c:pt idx="147">
                  <c:v>45017</c:v>
                </c:pt>
                <c:pt idx="148">
                  <c:v>45047</c:v>
                </c:pt>
                <c:pt idx="149">
                  <c:v>45078</c:v>
                </c:pt>
                <c:pt idx="150">
                  <c:v>45108</c:v>
                </c:pt>
                <c:pt idx="151">
                  <c:v>45139</c:v>
                </c:pt>
                <c:pt idx="152">
                  <c:v>45170</c:v>
                </c:pt>
                <c:pt idx="153">
                  <c:v>45200</c:v>
                </c:pt>
                <c:pt idx="154">
                  <c:v>45231</c:v>
                </c:pt>
                <c:pt idx="155">
                  <c:v>45261</c:v>
                </c:pt>
                <c:pt idx="156">
                  <c:v>45292</c:v>
                </c:pt>
                <c:pt idx="157">
                  <c:v>45323</c:v>
                </c:pt>
                <c:pt idx="158">
                  <c:v>45352</c:v>
                </c:pt>
                <c:pt idx="159">
                  <c:v>45383</c:v>
                </c:pt>
                <c:pt idx="160">
                  <c:v>45413</c:v>
                </c:pt>
                <c:pt idx="161">
                  <c:v>45444</c:v>
                </c:pt>
                <c:pt idx="162">
                  <c:v>45474</c:v>
                </c:pt>
                <c:pt idx="163">
                  <c:v>45505</c:v>
                </c:pt>
                <c:pt idx="164">
                  <c:v>45536</c:v>
                </c:pt>
              </c:numCache>
            </c:numRef>
          </c:cat>
          <c:val>
            <c:numRef>
              <c:f>[4]Sheet1!$B$2:$B$166</c:f>
              <c:numCache>
                <c:formatCode>General</c:formatCode>
                <c:ptCount val="165"/>
                <c:pt idx="0">
                  <c:v>0.17</c:v>
                </c:pt>
                <c:pt idx="1">
                  <c:v>0.16</c:v>
                </c:pt>
                <c:pt idx="2">
                  <c:v>0.14000000000000001</c:v>
                </c:pt>
                <c:pt idx="3">
                  <c:v>0.1</c:v>
                </c:pt>
                <c:pt idx="4">
                  <c:v>0.09</c:v>
                </c:pt>
                <c:pt idx="5">
                  <c:v>0.09</c:v>
                </c:pt>
                <c:pt idx="6">
                  <c:v>7.0000000000000007E-2</c:v>
                </c:pt>
                <c:pt idx="7">
                  <c:v>0.1</c:v>
                </c:pt>
                <c:pt idx="8">
                  <c:v>0.08</c:v>
                </c:pt>
                <c:pt idx="9">
                  <c:v>7.0000000000000007E-2</c:v>
                </c:pt>
                <c:pt idx="10">
                  <c:v>0.08</c:v>
                </c:pt>
                <c:pt idx="11">
                  <c:v>7.0000000000000007E-2</c:v>
                </c:pt>
                <c:pt idx="12">
                  <c:v>0.08</c:v>
                </c:pt>
                <c:pt idx="13">
                  <c:v>0.1</c:v>
                </c:pt>
                <c:pt idx="14">
                  <c:v>0.13</c:v>
                </c:pt>
                <c:pt idx="15">
                  <c:v>0.14000000000000001</c:v>
                </c:pt>
                <c:pt idx="16">
                  <c:v>0.16</c:v>
                </c:pt>
                <c:pt idx="17">
                  <c:v>0.16</c:v>
                </c:pt>
                <c:pt idx="18">
                  <c:v>0.16</c:v>
                </c:pt>
                <c:pt idx="19">
                  <c:v>0.13</c:v>
                </c:pt>
                <c:pt idx="20">
                  <c:v>0.14000000000000001</c:v>
                </c:pt>
                <c:pt idx="21">
                  <c:v>0.16</c:v>
                </c:pt>
                <c:pt idx="22">
                  <c:v>0.16</c:v>
                </c:pt>
                <c:pt idx="23">
                  <c:v>0.16</c:v>
                </c:pt>
                <c:pt idx="24">
                  <c:v>0.14000000000000001</c:v>
                </c:pt>
                <c:pt idx="25">
                  <c:v>0.15</c:v>
                </c:pt>
                <c:pt idx="26">
                  <c:v>0.14000000000000001</c:v>
                </c:pt>
                <c:pt idx="27">
                  <c:v>0.15</c:v>
                </c:pt>
                <c:pt idx="28">
                  <c:v>0.11</c:v>
                </c:pt>
                <c:pt idx="29">
                  <c:v>0.09</c:v>
                </c:pt>
                <c:pt idx="30">
                  <c:v>0.09</c:v>
                </c:pt>
                <c:pt idx="31">
                  <c:v>0.08</c:v>
                </c:pt>
                <c:pt idx="32">
                  <c:v>0.08</c:v>
                </c:pt>
                <c:pt idx="33">
                  <c:v>0.09</c:v>
                </c:pt>
                <c:pt idx="34">
                  <c:v>0.08</c:v>
                </c:pt>
                <c:pt idx="35">
                  <c:v>0.09</c:v>
                </c:pt>
                <c:pt idx="36">
                  <c:v>7.0000000000000007E-2</c:v>
                </c:pt>
                <c:pt idx="37">
                  <c:v>7.0000000000000007E-2</c:v>
                </c:pt>
                <c:pt idx="38">
                  <c:v>0.08</c:v>
                </c:pt>
                <c:pt idx="39">
                  <c:v>0.09</c:v>
                </c:pt>
                <c:pt idx="40">
                  <c:v>0.09</c:v>
                </c:pt>
                <c:pt idx="41">
                  <c:v>0.1</c:v>
                </c:pt>
                <c:pt idx="42">
                  <c:v>0.09</c:v>
                </c:pt>
                <c:pt idx="43">
                  <c:v>0.09</c:v>
                </c:pt>
                <c:pt idx="44">
                  <c:v>0.09</c:v>
                </c:pt>
                <c:pt idx="45">
                  <c:v>0.09</c:v>
                </c:pt>
                <c:pt idx="46">
                  <c:v>0.09</c:v>
                </c:pt>
                <c:pt idx="47">
                  <c:v>0.12</c:v>
                </c:pt>
                <c:pt idx="48">
                  <c:v>0.11</c:v>
                </c:pt>
                <c:pt idx="49">
                  <c:v>0.11</c:v>
                </c:pt>
                <c:pt idx="50">
                  <c:v>0.11</c:v>
                </c:pt>
                <c:pt idx="51">
                  <c:v>0.12</c:v>
                </c:pt>
                <c:pt idx="52">
                  <c:v>0.12</c:v>
                </c:pt>
                <c:pt idx="53">
                  <c:v>0.13</c:v>
                </c:pt>
                <c:pt idx="54">
                  <c:v>0.13</c:v>
                </c:pt>
                <c:pt idx="55">
                  <c:v>0.14000000000000001</c:v>
                </c:pt>
                <c:pt idx="56">
                  <c:v>0.14000000000000001</c:v>
                </c:pt>
                <c:pt idx="57">
                  <c:v>0.12</c:v>
                </c:pt>
                <c:pt idx="58">
                  <c:v>0.12</c:v>
                </c:pt>
                <c:pt idx="59">
                  <c:v>0.24</c:v>
                </c:pt>
                <c:pt idx="60">
                  <c:v>0.34</c:v>
                </c:pt>
                <c:pt idx="61">
                  <c:v>0.38</c:v>
                </c:pt>
                <c:pt idx="62">
                  <c:v>0.36</c:v>
                </c:pt>
                <c:pt idx="63">
                  <c:v>0.37</c:v>
                </c:pt>
                <c:pt idx="64">
                  <c:v>0.37</c:v>
                </c:pt>
                <c:pt idx="65">
                  <c:v>0.38</c:v>
                </c:pt>
                <c:pt idx="66">
                  <c:v>0.39</c:v>
                </c:pt>
                <c:pt idx="67">
                  <c:v>0.4</c:v>
                </c:pt>
                <c:pt idx="68">
                  <c:v>0.4</c:v>
                </c:pt>
                <c:pt idx="69">
                  <c:v>0.4</c:v>
                </c:pt>
                <c:pt idx="70">
                  <c:v>0.41</c:v>
                </c:pt>
                <c:pt idx="71">
                  <c:v>0.54</c:v>
                </c:pt>
                <c:pt idx="72">
                  <c:v>0.65</c:v>
                </c:pt>
                <c:pt idx="73">
                  <c:v>0.66</c:v>
                </c:pt>
                <c:pt idx="74">
                  <c:v>0.79</c:v>
                </c:pt>
                <c:pt idx="75">
                  <c:v>0.9</c:v>
                </c:pt>
                <c:pt idx="76">
                  <c:v>0.91</c:v>
                </c:pt>
                <c:pt idx="77">
                  <c:v>1.04</c:v>
                </c:pt>
                <c:pt idx="78">
                  <c:v>1.1499999999999999</c:v>
                </c:pt>
                <c:pt idx="79">
                  <c:v>1.1599999999999999</c:v>
                </c:pt>
                <c:pt idx="80">
                  <c:v>1.1499999999999999</c:v>
                </c:pt>
                <c:pt idx="81">
                  <c:v>1.1499999999999999</c:v>
                </c:pt>
                <c:pt idx="82">
                  <c:v>1.1599999999999999</c:v>
                </c:pt>
                <c:pt idx="83">
                  <c:v>1.3</c:v>
                </c:pt>
                <c:pt idx="84">
                  <c:v>1.41</c:v>
                </c:pt>
                <c:pt idx="85">
                  <c:v>1.42</c:v>
                </c:pt>
                <c:pt idx="86">
                  <c:v>1.51</c:v>
                </c:pt>
                <c:pt idx="87">
                  <c:v>1.69</c:v>
                </c:pt>
                <c:pt idx="88">
                  <c:v>1.7</c:v>
                </c:pt>
                <c:pt idx="89">
                  <c:v>1.82</c:v>
                </c:pt>
                <c:pt idx="90">
                  <c:v>1.91</c:v>
                </c:pt>
                <c:pt idx="91">
                  <c:v>1.91</c:v>
                </c:pt>
                <c:pt idx="92">
                  <c:v>1.95</c:v>
                </c:pt>
                <c:pt idx="93">
                  <c:v>2.19</c:v>
                </c:pt>
                <c:pt idx="94">
                  <c:v>2.2000000000000002</c:v>
                </c:pt>
                <c:pt idx="95">
                  <c:v>2.27</c:v>
                </c:pt>
                <c:pt idx="96">
                  <c:v>2.4</c:v>
                </c:pt>
                <c:pt idx="97">
                  <c:v>2.4</c:v>
                </c:pt>
                <c:pt idx="98">
                  <c:v>2.41</c:v>
                </c:pt>
                <c:pt idx="99">
                  <c:v>2.42</c:v>
                </c:pt>
                <c:pt idx="100">
                  <c:v>2.39</c:v>
                </c:pt>
                <c:pt idx="101">
                  <c:v>2.38</c:v>
                </c:pt>
                <c:pt idx="102">
                  <c:v>2.4</c:v>
                </c:pt>
                <c:pt idx="103">
                  <c:v>2.13</c:v>
                </c:pt>
                <c:pt idx="104">
                  <c:v>2.04</c:v>
                </c:pt>
                <c:pt idx="105">
                  <c:v>1.83</c:v>
                </c:pt>
                <c:pt idx="106">
                  <c:v>1.55</c:v>
                </c:pt>
                <c:pt idx="107">
                  <c:v>1.55</c:v>
                </c:pt>
                <c:pt idx="108">
                  <c:v>1.55</c:v>
                </c:pt>
                <c:pt idx="109">
                  <c:v>1.58</c:v>
                </c:pt>
                <c:pt idx="110">
                  <c:v>0.65</c:v>
                </c:pt>
                <c:pt idx="111">
                  <c:v>0.05</c:v>
                </c:pt>
                <c:pt idx="112">
                  <c:v>0.05</c:v>
                </c:pt>
                <c:pt idx="113">
                  <c:v>0.08</c:v>
                </c:pt>
                <c:pt idx="114">
                  <c:v>0.09</c:v>
                </c:pt>
                <c:pt idx="115">
                  <c:v>0.1</c:v>
                </c:pt>
                <c:pt idx="116">
                  <c:v>0.09</c:v>
                </c:pt>
                <c:pt idx="117">
                  <c:v>0.09</c:v>
                </c:pt>
                <c:pt idx="118">
                  <c:v>0.09</c:v>
                </c:pt>
                <c:pt idx="119">
                  <c:v>0.09</c:v>
                </c:pt>
                <c:pt idx="120">
                  <c:v>0.09</c:v>
                </c:pt>
                <c:pt idx="121">
                  <c:v>0.08</c:v>
                </c:pt>
                <c:pt idx="122">
                  <c:v>7.0000000000000007E-2</c:v>
                </c:pt>
                <c:pt idx="123">
                  <c:v>7.0000000000000007E-2</c:v>
                </c:pt>
                <c:pt idx="124">
                  <c:v>0.06</c:v>
                </c:pt>
                <c:pt idx="125">
                  <c:v>0.08</c:v>
                </c:pt>
                <c:pt idx="126">
                  <c:v>0.1</c:v>
                </c:pt>
                <c:pt idx="127">
                  <c:v>0.09</c:v>
                </c:pt>
                <c:pt idx="128">
                  <c:v>0.08</c:v>
                </c:pt>
                <c:pt idx="129">
                  <c:v>0.08</c:v>
                </c:pt>
                <c:pt idx="130">
                  <c:v>0.08</c:v>
                </c:pt>
                <c:pt idx="131">
                  <c:v>0.08</c:v>
                </c:pt>
                <c:pt idx="132">
                  <c:v>0.08</c:v>
                </c:pt>
                <c:pt idx="133">
                  <c:v>0.08</c:v>
                </c:pt>
                <c:pt idx="134">
                  <c:v>0.2</c:v>
                </c:pt>
                <c:pt idx="135">
                  <c:v>0.33</c:v>
                </c:pt>
                <c:pt idx="136">
                  <c:v>0.77</c:v>
                </c:pt>
                <c:pt idx="137">
                  <c:v>1.21</c:v>
                </c:pt>
                <c:pt idx="138">
                  <c:v>1.68</c:v>
                </c:pt>
                <c:pt idx="139">
                  <c:v>2.33</c:v>
                </c:pt>
                <c:pt idx="140">
                  <c:v>2.56</c:v>
                </c:pt>
                <c:pt idx="141">
                  <c:v>3.08</c:v>
                </c:pt>
                <c:pt idx="142">
                  <c:v>3.78</c:v>
                </c:pt>
                <c:pt idx="143">
                  <c:v>4.0999999999999996</c:v>
                </c:pt>
                <c:pt idx="144">
                  <c:v>4.33</c:v>
                </c:pt>
                <c:pt idx="145">
                  <c:v>4.57</c:v>
                </c:pt>
                <c:pt idx="146">
                  <c:v>4.6500000000000004</c:v>
                </c:pt>
                <c:pt idx="147">
                  <c:v>4.83</c:v>
                </c:pt>
                <c:pt idx="148">
                  <c:v>5.0599999999999996</c:v>
                </c:pt>
                <c:pt idx="149">
                  <c:v>5.08</c:v>
                </c:pt>
                <c:pt idx="150">
                  <c:v>5.12</c:v>
                </c:pt>
                <c:pt idx="151">
                  <c:v>5.33</c:v>
                </c:pt>
                <c:pt idx="152">
                  <c:v>5.33</c:v>
                </c:pt>
                <c:pt idx="153">
                  <c:v>5.33</c:v>
                </c:pt>
                <c:pt idx="154">
                  <c:v>5.33</c:v>
                </c:pt>
                <c:pt idx="155">
                  <c:v>5.33</c:v>
                </c:pt>
                <c:pt idx="156">
                  <c:v>5.33</c:v>
                </c:pt>
                <c:pt idx="157">
                  <c:v>5.33</c:v>
                </c:pt>
                <c:pt idx="158">
                  <c:v>5.33</c:v>
                </c:pt>
                <c:pt idx="159">
                  <c:v>5.33</c:v>
                </c:pt>
                <c:pt idx="160">
                  <c:v>5.33</c:v>
                </c:pt>
                <c:pt idx="161">
                  <c:v>5.33</c:v>
                </c:pt>
                <c:pt idx="162">
                  <c:v>5.33</c:v>
                </c:pt>
                <c:pt idx="163">
                  <c:v>5.33</c:v>
                </c:pt>
                <c:pt idx="164">
                  <c:v>4.83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170-4A7A-A2A4-7416D475EBC0}"/>
            </c:ext>
          </c:extLst>
        </c:ser>
        <c:ser>
          <c:idx val="1"/>
          <c:order val="1"/>
          <c:tx>
            <c:strRef>
              <c:f>[4]Sheet1!$C$1</c:f>
              <c:strCache>
                <c:ptCount val="1"/>
                <c:pt idx="0">
                  <c:v>Cofix 금리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[4]Sheet1!$A$2:$A$166</c:f>
              <c:numCache>
                <c:formatCode>General</c:formatCode>
                <c:ptCount val="165"/>
                <c:pt idx="0">
                  <c:v>40544</c:v>
                </c:pt>
                <c:pt idx="1">
                  <c:v>40575</c:v>
                </c:pt>
                <c:pt idx="2">
                  <c:v>40603</c:v>
                </c:pt>
                <c:pt idx="3">
                  <c:v>40634</c:v>
                </c:pt>
                <c:pt idx="4">
                  <c:v>40664</c:v>
                </c:pt>
                <c:pt idx="5">
                  <c:v>40695</c:v>
                </c:pt>
                <c:pt idx="6">
                  <c:v>40725</c:v>
                </c:pt>
                <c:pt idx="7">
                  <c:v>40756</c:v>
                </c:pt>
                <c:pt idx="8">
                  <c:v>40787</c:v>
                </c:pt>
                <c:pt idx="9">
                  <c:v>40817</c:v>
                </c:pt>
                <c:pt idx="10">
                  <c:v>40848</c:v>
                </c:pt>
                <c:pt idx="11">
                  <c:v>40878</c:v>
                </c:pt>
                <c:pt idx="12">
                  <c:v>40909</c:v>
                </c:pt>
                <c:pt idx="13">
                  <c:v>40940</c:v>
                </c:pt>
                <c:pt idx="14">
                  <c:v>40969</c:v>
                </c:pt>
                <c:pt idx="15">
                  <c:v>41000</c:v>
                </c:pt>
                <c:pt idx="16">
                  <c:v>41030</c:v>
                </c:pt>
                <c:pt idx="17">
                  <c:v>41061</c:v>
                </c:pt>
                <c:pt idx="18">
                  <c:v>41091</c:v>
                </c:pt>
                <c:pt idx="19">
                  <c:v>41122</c:v>
                </c:pt>
                <c:pt idx="20">
                  <c:v>41153</c:v>
                </c:pt>
                <c:pt idx="21">
                  <c:v>41183</c:v>
                </c:pt>
                <c:pt idx="22">
                  <c:v>41214</c:v>
                </c:pt>
                <c:pt idx="23">
                  <c:v>41244</c:v>
                </c:pt>
                <c:pt idx="24">
                  <c:v>41275</c:v>
                </c:pt>
                <c:pt idx="25">
                  <c:v>41306</c:v>
                </c:pt>
                <c:pt idx="26">
                  <c:v>41334</c:v>
                </c:pt>
                <c:pt idx="27">
                  <c:v>41365</c:v>
                </c:pt>
                <c:pt idx="28">
                  <c:v>41395</c:v>
                </c:pt>
                <c:pt idx="29">
                  <c:v>41426</c:v>
                </c:pt>
                <c:pt idx="30">
                  <c:v>41456</c:v>
                </c:pt>
                <c:pt idx="31">
                  <c:v>41487</c:v>
                </c:pt>
                <c:pt idx="32">
                  <c:v>41518</c:v>
                </c:pt>
                <c:pt idx="33">
                  <c:v>41548</c:v>
                </c:pt>
                <c:pt idx="34">
                  <c:v>41579</c:v>
                </c:pt>
                <c:pt idx="35">
                  <c:v>41609</c:v>
                </c:pt>
                <c:pt idx="36">
                  <c:v>41640</c:v>
                </c:pt>
                <c:pt idx="37">
                  <c:v>41671</c:v>
                </c:pt>
                <c:pt idx="38">
                  <c:v>41699</c:v>
                </c:pt>
                <c:pt idx="39">
                  <c:v>41730</c:v>
                </c:pt>
                <c:pt idx="40">
                  <c:v>41760</c:v>
                </c:pt>
                <c:pt idx="41">
                  <c:v>41791</c:v>
                </c:pt>
                <c:pt idx="42">
                  <c:v>41821</c:v>
                </c:pt>
                <c:pt idx="43">
                  <c:v>41852</c:v>
                </c:pt>
                <c:pt idx="44">
                  <c:v>41883</c:v>
                </c:pt>
                <c:pt idx="45">
                  <c:v>41913</c:v>
                </c:pt>
                <c:pt idx="46">
                  <c:v>41944</c:v>
                </c:pt>
                <c:pt idx="47">
                  <c:v>41974</c:v>
                </c:pt>
                <c:pt idx="48">
                  <c:v>42005</c:v>
                </c:pt>
                <c:pt idx="49">
                  <c:v>42036</c:v>
                </c:pt>
                <c:pt idx="50">
                  <c:v>42064</c:v>
                </c:pt>
                <c:pt idx="51">
                  <c:v>42095</c:v>
                </c:pt>
                <c:pt idx="52">
                  <c:v>42125</c:v>
                </c:pt>
                <c:pt idx="53">
                  <c:v>42156</c:v>
                </c:pt>
                <c:pt idx="54">
                  <c:v>42186</c:v>
                </c:pt>
                <c:pt idx="55">
                  <c:v>42217</c:v>
                </c:pt>
                <c:pt idx="56">
                  <c:v>42248</c:v>
                </c:pt>
                <c:pt idx="57">
                  <c:v>42278</c:v>
                </c:pt>
                <c:pt idx="58">
                  <c:v>42309</c:v>
                </c:pt>
                <c:pt idx="59">
                  <c:v>42339</c:v>
                </c:pt>
                <c:pt idx="60">
                  <c:v>42370</c:v>
                </c:pt>
                <c:pt idx="61">
                  <c:v>42401</c:v>
                </c:pt>
                <c:pt idx="62">
                  <c:v>42430</c:v>
                </c:pt>
                <c:pt idx="63">
                  <c:v>42461</c:v>
                </c:pt>
                <c:pt idx="64">
                  <c:v>42491</c:v>
                </c:pt>
                <c:pt idx="65">
                  <c:v>42522</c:v>
                </c:pt>
                <c:pt idx="66">
                  <c:v>42552</c:v>
                </c:pt>
                <c:pt idx="67">
                  <c:v>42583</c:v>
                </c:pt>
                <c:pt idx="68">
                  <c:v>42614</c:v>
                </c:pt>
                <c:pt idx="69">
                  <c:v>42644</c:v>
                </c:pt>
                <c:pt idx="70">
                  <c:v>42675</c:v>
                </c:pt>
                <c:pt idx="71">
                  <c:v>42705</c:v>
                </c:pt>
                <c:pt idx="72">
                  <c:v>42736</c:v>
                </c:pt>
                <c:pt idx="73">
                  <c:v>42767</c:v>
                </c:pt>
                <c:pt idx="74">
                  <c:v>42795</c:v>
                </c:pt>
                <c:pt idx="75">
                  <c:v>42826</c:v>
                </c:pt>
                <c:pt idx="76">
                  <c:v>42856</c:v>
                </c:pt>
                <c:pt idx="77">
                  <c:v>42887</c:v>
                </c:pt>
                <c:pt idx="78">
                  <c:v>42917</c:v>
                </c:pt>
                <c:pt idx="79">
                  <c:v>42948</c:v>
                </c:pt>
                <c:pt idx="80">
                  <c:v>42979</c:v>
                </c:pt>
                <c:pt idx="81">
                  <c:v>43009</c:v>
                </c:pt>
                <c:pt idx="82">
                  <c:v>43040</c:v>
                </c:pt>
                <c:pt idx="83">
                  <c:v>43070</c:v>
                </c:pt>
                <c:pt idx="84">
                  <c:v>43101</c:v>
                </c:pt>
                <c:pt idx="85">
                  <c:v>43132</c:v>
                </c:pt>
                <c:pt idx="86">
                  <c:v>43160</c:v>
                </c:pt>
                <c:pt idx="87">
                  <c:v>43191</c:v>
                </c:pt>
                <c:pt idx="88">
                  <c:v>43221</c:v>
                </c:pt>
                <c:pt idx="89">
                  <c:v>43252</c:v>
                </c:pt>
                <c:pt idx="90">
                  <c:v>43282</c:v>
                </c:pt>
                <c:pt idx="91">
                  <c:v>43313</c:v>
                </c:pt>
                <c:pt idx="92">
                  <c:v>43344</c:v>
                </c:pt>
                <c:pt idx="93">
                  <c:v>43374</c:v>
                </c:pt>
                <c:pt idx="94">
                  <c:v>43405</c:v>
                </c:pt>
                <c:pt idx="95">
                  <c:v>43435</c:v>
                </c:pt>
                <c:pt idx="96">
                  <c:v>43466</c:v>
                </c:pt>
                <c:pt idx="97">
                  <c:v>43497</c:v>
                </c:pt>
                <c:pt idx="98">
                  <c:v>43525</c:v>
                </c:pt>
                <c:pt idx="99">
                  <c:v>43556</c:v>
                </c:pt>
                <c:pt idx="100">
                  <c:v>43586</c:v>
                </c:pt>
                <c:pt idx="101">
                  <c:v>43617</c:v>
                </c:pt>
                <c:pt idx="102">
                  <c:v>43647</c:v>
                </c:pt>
                <c:pt idx="103">
                  <c:v>43678</c:v>
                </c:pt>
                <c:pt idx="104">
                  <c:v>43709</c:v>
                </c:pt>
                <c:pt idx="105">
                  <c:v>43739</c:v>
                </c:pt>
                <c:pt idx="106">
                  <c:v>43770</c:v>
                </c:pt>
                <c:pt idx="107">
                  <c:v>43800</c:v>
                </c:pt>
                <c:pt idx="108">
                  <c:v>43831</c:v>
                </c:pt>
                <c:pt idx="109">
                  <c:v>43862</c:v>
                </c:pt>
                <c:pt idx="110">
                  <c:v>43891</c:v>
                </c:pt>
                <c:pt idx="111">
                  <c:v>43922</c:v>
                </c:pt>
                <c:pt idx="112">
                  <c:v>43952</c:v>
                </c:pt>
                <c:pt idx="113">
                  <c:v>43983</c:v>
                </c:pt>
                <c:pt idx="114">
                  <c:v>44013</c:v>
                </c:pt>
                <c:pt idx="115">
                  <c:v>44044</c:v>
                </c:pt>
                <c:pt idx="116">
                  <c:v>44075</c:v>
                </c:pt>
                <c:pt idx="117">
                  <c:v>44105</c:v>
                </c:pt>
                <c:pt idx="118">
                  <c:v>44136</c:v>
                </c:pt>
                <c:pt idx="119">
                  <c:v>44166</c:v>
                </c:pt>
                <c:pt idx="120">
                  <c:v>44197</c:v>
                </c:pt>
                <c:pt idx="121">
                  <c:v>44228</c:v>
                </c:pt>
                <c:pt idx="122">
                  <c:v>44256</c:v>
                </c:pt>
                <c:pt idx="123">
                  <c:v>44287</c:v>
                </c:pt>
                <c:pt idx="124">
                  <c:v>44317</c:v>
                </c:pt>
                <c:pt idx="125">
                  <c:v>44348</c:v>
                </c:pt>
                <c:pt idx="126">
                  <c:v>44378</c:v>
                </c:pt>
                <c:pt idx="127">
                  <c:v>44409</c:v>
                </c:pt>
                <c:pt idx="128">
                  <c:v>44440</c:v>
                </c:pt>
                <c:pt idx="129">
                  <c:v>44470</c:v>
                </c:pt>
                <c:pt idx="130">
                  <c:v>44501</c:v>
                </c:pt>
                <c:pt idx="131">
                  <c:v>44531</c:v>
                </c:pt>
                <c:pt idx="132">
                  <c:v>44562</c:v>
                </c:pt>
                <c:pt idx="133">
                  <c:v>44593</c:v>
                </c:pt>
                <c:pt idx="134">
                  <c:v>44621</c:v>
                </c:pt>
                <c:pt idx="135">
                  <c:v>44652</c:v>
                </c:pt>
                <c:pt idx="136">
                  <c:v>44682</c:v>
                </c:pt>
                <c:pt idx="137">
                  <c:v>44713</c:v>
                </c:pt>
                <c:pt idx="138">
                  <c:v>44743</c:v>
                </c:pt>
                <c:pt idx="139">
                  <c:v>44774</c:v>
                </c:pt>
                <c:pt idx="140">
                  <c:v>44805</c:v>
                </c:pt>
                <c:pt idx="141">
                  <c:v>44835</c:v>
                </c:pt>
                <c:pt idx="142">
                  <c:v>44866</c:v>
                </c:pt>
                <c:pt idx="143">
                  <c:v>44896</c:v>
                </c:pt>
                <c:pt idx="144">
                  <c:v>44927</c:v>
                </c:pt>
                <c:pt idx="145">
                  <c:v>44958</c:v>
                </c:pt>
                <c:pt idx="146">
                  <c:v>44986</c:v>
                </c:pt>
                <c:pt idx="147">
                  <c:v>45017</c:v>
                </c:pt>
                <c:pt idx="148">
                  <c:v>45047</c:v>
                </c:pt>
                <c:pt idx="149">
                  <c:v>45078</c:v>
                </c:pt>
                <c:pt idx="150">
                  <c:v>45108</c:v>
                </c:pt>
                <c:pt idx="151">
                  <c:v>45139</c:v>
                </c:pt>
                <c:pt idx="152">
                  <c:v>45170</c:v>
                </c:pt>
                <c:pt idx="153">
                  <c:v>45200</c:v>
                </c:pt>
                <c:pt idx="154">
                  <c:v>45231</c:v>
                </c:pt>
                <c:pt idx="155">
                  <c:v>45261</c:v>
                </c:pt>
                <c:pt idx="156">
                  <c:v>45292</c:v>
                </c:pt>
                <c:pt idx="157">
                  <c:v>45323</c:v>
                </c:pt>
                <c:pt idx="158">
                  <c:v>45352</c:v>
                </c:pt>
                <c:pt idx="159">
                  <c:v>45383</c:v>
                </c:pt>
                <c:pt idx="160">
                  <c:v>45413</c:v>
                </c:pt>
                <c:pt idx="161">
                  <c:v>45444</c:v>
                </c:pt>
                <c:pt idx="162">
                  <c:v>45474</c:v>
                </c:pt>
                <c:pt idx="163">
                  <c:v>45505</c:v>
                </c:pt>
                <c:pt idx="164">
                  <c:v>45536</c:v>
                </c:pt>
              </c:numCache>
            </c:numRef>
          </c:cat>
          <c:val>
            <c:numRef>
              <c:f>[4]Sheet1!$C$2:$C$166</c:f>
              <c:numCache>
                <c:formatCode>General</c:formatCode>
                <c:ptCount val="165"/>
                <c:pt idx="0">
                  <c:v>3.47</c:v>
                </c:pt>
                <c:pt idx="1">
                  <c:v>3.63</c:v>
                </c:pt>
                <c:pt idx="2">
                  <c:v>3.66</c:v>
                </c:pt>
                <c:pt idx="3">
                  <c:v>3.67</c:v>
                </c:pt>
                <c:pt idx="4">
                  <c:v>3.66</c:v>
                </c:pt>
                <c:pt idx="5">
                  <c:v>3.7</c:v>
                </c:pt>
                <c:pt idx="6">
                  <c:v>3.8</c:v>
                </c:pt>
                <c:pt idx="7">
                  <c:v>3.77</c:v>
                </c:pt>
                <c:pt idx="8">
                  <c:v>3.7</c:v>
                </c:pt>
                <c:pt idx="9">
                  <c:v>3.71</c:v>
                </c:pt>
                <c:pt idx="10">
                  <c:v>3.69</c:v>
                </c:pt>
                <c:pt idx="11">
                  <c:v>3.77</c:v>
                </c:pt>
                <c:pt idx="12">
                  <c:v>3.75</c:v>
                </c:pt>
                <c:pt idx="13">
                  <c:v>3.73</c:v>
                </c:pt>
                <c:pt idx="14">
                  <c:v>3.72</c:v>
                </c:pt>
                <c:pt idx="15">
                  <c:v>3.69</c:v>
                </c:pt>
                <c:pt idx="16">
                  <c:v>3.63</c:v>
                </c:pt>
                <c:pt idx="17">
                  <c:v>3.62</c:v>
                </c:pt>
                <c:pt idx="18">
                  <c:v>3.4</c:v>
                </c:pt>
                <c:pt idx="19">
                  <c:v>3.18</c:v>
                </c:pt>
                <c:pt idx="20">
                  <c:v>3.18</c:v>
                </c:pt>
                <c:pt idx="21">
                  <c:v>3.08</c:v>
                </c:pt>
                <c:pt idx="22">
                  <c:v>3.01</c:v>
                </c:pt>
                <c:pt idx="23">
                  <c:v>3.09</c:v>
                </c:pt>
                <c:pt idx="24">
                  <c:v>2.99</c:v>
                </c:pt>
                <c:pt idx="25">
                  <c:v>2.93</c:v>
                </c:pt>
                <c:pt idx="26">
                  <c:v>2.85</c:v>
                </c:pt>
                <c:pt idx="27">
                  <c:v>2.74</c:v>
                </c:pt>
                <c:pt idx="28">
                  <c:v>2.66</c:v>
                </c:pt>
                <c:pt idx="29">
                  <c:v>2.65</c:v>
                </c:pt>
                <c:pt idx="30">
                  <c:v>2.63</c:v>
                </c:pt>
                <c:pt idx="31">
                  <c:v>2.62</c:v>
                </c:pt>
                <c:pt idx="32">
                  <c:v>2.63</c:v>
                </c:pt>
                <c:pt idx="33">
                  <c:v>2.62</c:v>
                </c:pt>
                <c:pt idx="34">
                  <c:v>2.6</c:v>
                </c:pt>
                <c:pt idx="35">
                  <c:v>2.66</c:v>
                </c:pt>
                <c:pt idx="36">
                  <c:v>2.64</c:v>
                </c:pt>
                <c:pt idx="37">
                  <c:v>2.62</c:v>
                </c:pt>
                <c:pt idx="38">
                  <c:v>2.59</c:v>
                </c:pt>
                <c:pt idx="39">
                  <c:v>2.59</c:v>
                </c:pt>
                <c:pt idx="40">
                  <c:v>2.58</c:v>
                </c:pt>
                <c:pt idx="41">
                  <c:v>2.57</c:v>
                </c:pt>
                <c:pt idx="42">
                  <c:v>2.48</c:v>
                </c:pt>
                <c:pt idx="43">
                  <c:v>2.34</c:v>
                </c:pt>
                <c:pt idx="44">
                  <c:v>2.27</c:v>
                </c:pt>
                <c:pt idx="45">
                  <c:v>2.17</c:v>
                </c:pt>
                <c:pt idx="46">
                  <c:v>2.1</c:v>
                </c:pt>
                <c:pt idx="47">
                  <c:v>2.16</c:v>
                </c:pt>
                <c:pt idx="48">
                  <c:v>2.08</c:v>
                </c:pt>
                <c:pt idx="49">
                  <c:v>2.0299999999999998</c:v>
                </c:pt>
                <c:pt idx="50">
                  <c:v>1.91</c:v>
                </c:pt>
                <c:pt idx="51">
                  <c:v>1.77</c:v>
                </c:pt>
                <c:pt idx="52">
                  <c:v>1.75</c:v>
                </c:pt>
                <c:pt idx="53">
                  <c:v>1.66</c:v>
                </c:pt>
                <c:pt idx="54">
                  <c:v>1.56</c:v>
                </c:pt>
                <c:pt idx="55">
                  <c:v>1.55</c:v>
                </c:pt>
                <c:pt idx="56">
                  <c:v>1.54</c:v>
                </c:pt>
                <c:pt idx="57">
                  <c:v>1.57</c:v>
                </c:pt>
                <c:pt idx="58">
                  <c:v>1.66</c:v>
                </c:pt>
                <c:pt idx="59">
                  <c:v>1.72</c:v>
                </c:pt>
                <c:pt idx="60">
                  <c:v>1.65</c:v>
                </c:pt>
                <c:pt idx="61">
                  <c:v>1.57</c:v>
                </c:pt>
                <c:pt idx="62">
                  <c:v>1.55</c:v>
                </c:pt>
                <c:pt idx="63">
                  <c:v>1.55</c:v>
                </c:pt>
                <c:pt idx="64">
                  <c:v>1.54</c:v>
                </c:pt>
                <c:pt idx="65">
                  <c:v>1.44</c:v>
                </c:pt>
                <c:pt idx="66">
                  <c:v>1.32</c:v>
                </c:pt>
                <c:pt idx="67">
                  <c:v>1.31</c:v>
                </c:pt>
                <c:pt idx="68">
                  <c:v>1.35</c:v>
                </c:pt>
                <c:pt idx="69">
                  <c:v>1.41</c:v>
                </c:pt>
                <c:pt idx="70">
                  <c:v>1.51</c:v>
                </c:pt>
                <c:pt idx="71">
                  <c:v>1.56</c:v>
                </c:pt>
                <c:pt idx="72">
                  <c:v>1.5</c:v>
                </c:pt>
                <c:pt idx="73">
                  <c:v>1.48</c:v>
                </c:pt>
                <c:pt idx="74">
                  <c:v>1.48</c:v>
                </c:pt>
                <c:pt idx="75">
                  <c:v>1.46</c:v>
                </c:pt>
                <c:pt idx="76">
                  <c:v>1.47</c:v>
                </c:pt>
                <c:pt idx="77">
                  <c:v>1.48</c:v>
                </c:pt>
                <c:pt idx="78">
                  <c:v>1.47</c:v>
                </c:pt>
                <c:pt idx="79">
                  <c:v>1.47</c:v>
                </c:pt>
                <c:pt idx="80">
                  <c:v>1.52</c:v>
                </c:pt>
                <c:pt idx="81">
                  <c:v>1.62</c:v>
                </c:pt>
                <c:pt idx="82">
                  <c:v>1.77</c:v>
                </c:pt>
                <c:pt idx="83">
                  <c:v>1.79</c:v>
                </c:pt>
                <c:pt idx="84">
                  <c:v>1.78</c:v>
                </c:pt>
                <c:pt idx="85">
                  <c:v>1.77</c:v>
                </c:pt>
                <c:pt idx="86">
                  <c:v>1.82</c:v>
                </c:pt>
                <c:pt idx="87">
                  <c:v>1.79</c:v>
                </c:pt>
                <c:pt idx="88">
                  <c:v>1.82</c:v>
                </c:pt>
                <c:pt idx="89">
                  <c:v>1.84</c:v>
                </c:pt>
                <c:pt idx="90">
                  <c:v>1.81</c:v>
                </c:pt>
                <c:pt idx="91">
                  <c:v>1.8</c:v>
                </c:pt>
                <c:pt idx="92">
                  <c:v>1.83</c:v>
                </c:pt>
                <c:pt idx="93">
                  <c:v>1.93</c:v>
                </c:pt>
                <c:pt idx="94">
                  <c:v>1.96</c:v>
                </c:pt>
                <c:pt idx="95">
                  <c:v>2.04</c:v>
                </c:pt>
                <c:pt idx="96">
                  <c:v>1.99</c:v>
                </c:pt>
                <c:pt idx="97">
                  <c:v>1.92</c:v>
                </c:pt>
                <c:pt idx="98">
                  <c:v>1.94</c:v>
                </c:pt>
                <c:pt idx="99">
                  <c:v>1.85</c:v>
                </c:pt>
                <c:pt idx="100">
                  <c:v>1.85</c:v>
                </c:pt>
                <c:pt idx="101">
                  <c:v>1.78</c:v>
                </c:pt>
                <c:pt idx="102">
                  <c:v>1.68</c:v>
                </c:pt>
                <c:pt idx="103">
                  <c:v>1.52</c:v>
                </c:pt>
                <c:pt idx="104">
                  <c:v>1.57</c:v>
                </c:pt>
                <c:pt idx="105">
                  <c:v>1.55</c:v>
                </c:pt>
                <c:pt idx="106">
                  <c:v>1.63</c:v>
                </c:pt>
                <c:pt idx="107">
                  <c:v>1.6</c:v>
                </c:pt>
                <c:pt idx="108">
                  <c:v>1.54</c:v>
                </c:pt>
                <c:pt idx="109">
                  <c:v>1.43</c:v>
                </c:pt>
                <c:pt idx="110">
                  <c:v>1.26</c:v>
                </c:pt>
                <c:pt idx="111">
                  <c:v>1.2</c:v>
                </c:pt>
                <c:pt idx="112">
                  <c:v>1.06</c:v>
                </c:pt>
                <c:pt idx="113">
                  <c:v>0.89</c:v>
                </c:pt>
                <c:pt idx="114">
                  <c:v>0.81</c:v>
                </c:pt>
                <c:pt idx="115">
                  <c:v>0.8</c:v>
                </c:pt>
                <c:pt idx="116">
                  <c:v>0.88</c:v>
                </c:pt>
                <c:pt idx="117">
                  <c:v>0.87</c:v>
                </c:pt>
                <c:pt idx="118">
                  <c:v>0.9</c:v>
                </c:pt>
                <c:pt idx="119">
                  <c:v>0.9</c:v>
                </c:pt>
                <c:pt idx="120">
                  <c:v>0.86</c:v>
                </c:pt>
                <c:pt idx="121">
                  <c:v>0.83</c:v>
                </c:pt>
                <c:pt idx="122">
                  <c:v>0.84</c:v>
                </c:pt>
                <c:pt idx="123">
                  <c:v>0.82</c:v>
                </c:pt>
                <c:pt idx="124">
                  <c:v>0.82</c:v>
                </c:pt>
                <c:pt idx="125">
                  <c:v>0.92</c:v>
                </c:pt>
                <c:pt idx="126">
                  <c:v>0.95</c:v>
                </c:pt>
                <c:pt idx="127">
                  <c:v>1.02</c:v>
                </c:pt>
                <c:pt idx="128">
                  <c:v>1.1599999999999999</c:v>
                </c:pt>
                <c:pt idx="129">
                  <c:v>1.29</c:v>
                </c:pt>
                <c:pt idx="130">
                  <c:v>1.55</c:v>
                </c:pt>
                <c:pt idx="131">
                  <c:v>1.69</c:v>
                </c:pt>
                <c:pt idx="132">
                  <c:v>1.64</c:v>
                </c:pt>
                <c:pt idx="133">
                  <c:v>1.7</c:v>
                </c:pt>
                <c:pt idx="134">
                  <c:v>1.72</c:v>
                </c:pt>
                <c:pt idx="135">
                  <c:v>1.84</c:v>
                </c:pt>
                <c:pt idx="136">
                  <c:v>1.98</c:v>
                </c:pt>
                <c:pt idx="137">
                  <c:v>2.38</c:v>
                </c:pt>
                <c:pt idx="138">
                  <c:v>2.9</c:v>
                </c:pt>
                <c:pt idx="139">
                  <c:v>2.96</c:v>
                </c:pt>
                <c:pt idx="140">
                  <c:v>3.4</c:v>
                </c:pt>
                <c:pt idx="141">
                  <c:v>3.98</c:v>
                </c:pt>
                <c:pt idx="142">
                  <c:v>4.34</c:v>
                </c:pt>
                <c:pt idx="143">
                  <c:v>4.29</c:v>
                </c:pt>
                <c:pt idx="144">
                  <c:v>3.82</c:v>
                </c:pt>
                <c:pt idx="145">
                  <c:v>3.53</c:v>
                </c:pt>
                <c:pt idx="146">
                  <c:v>3.56</c:v>
                </c:pt>
                <c:pt idx="147">
                  <c:v>3.44</c:v>
                </c:pt>
                <c:pt idx="148">
                  <c:v>3.56</c:v>
                </c:pt>
                <c:pt idx="149">
                  <c:v>3.7</c:v>
                </c:pt>
                <c:pt idx="150">
                  <c:v>3.69</c:v>
                </c:pt>
                <c:pt idx="151">
                  <c:v>3.66</c:v>
                </c:pt>
                <c:pt idx="152">
                  <c:v>3.82</c:v>
                </c:pt>
                <c:pt idx="153">
                  <c:v>3.97</c:v>
                </c:pt>
                <c:pt idx="154">
                  <c:v>4</c:v>
                </c:pt>
                <c:pt idx="155">
                  <c:v>3.84</c:v>
                </c:pt>
                <c:pt idx="156">
                  <c:v>3.66</c:v>
                </c:pt>
                <c:pt idx="157">
                  <c:v>3.62</c:v>
                </c:pt>
                <c:pt idx="158">
                  <c:v>3.59</c:v>
                </c:pt>
                <c:pt idx="159">
                  <c:v>3.54</c:v>
                </c:pt>
                <c:pt idx="160">
                  <c:v>3.56</c:v>
                </c:pt>
                <c:pt idx="161">
                  <c:v>3.52</c:v>
                </c:pt>
                <c:pt idx="162">
                  <c:v>3.42</c:v>
                </c:pt>
                <c:pt idx="163">
                  <c:v>3.36</c:v>
                </c:pt>
                <c:pt idx="164">
                  <c:v>3.36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170-4A7A-A2A4-7416D475EBC0}"/>
            </c:ext>
          </c:extLst>
        </c:ser>
        <c:ser>
          <c:idx val="2"/>
          <c:order val="2"/>
          <c:tx>
            <c:strRef>
              <c:f>[4]Sheet1!$D$1</c:f>
              <c:strCache>
                <c:ptCount val="1"/>
                <c:pt idx="0">
                  <c:v>한국 기준금리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[4]Sheet1!$A$2:$A$166</c:f>
              <c:numCache>
                <c:formatCode>General</c:formatCode>
                <c:ptCount val="165"/>
                <c:pt idx="0">
                  <c:v>40544</c:v>
                </c:pt>
                <c:pt idx="1">
                  <c:v>40575</c:v>
                </c:pt>
                <c:pt idx="2">
                  <c:v>40603</c:v>
                </c:pt>
                <c:pt idx="3">
                  <c:v>40634</c:v>
                </c:pt>
                <c:pt idx="4">
                  <c:v>40664</c:v>
                </c:pt>
                <c:pt idx="5">
                  <c:v>40695</c:v>
                </c:pt>
                <c:pt idx="6">
                  <c:v>40725</c:v>
                </c:pt>
                <c:pt idx="7">
                  <c:v>40756</c:v>
                </c:pt>
                <c:pt idx="8">
                  <c:v>40787</c:v>
                </c:pt>
                <c:pt idx="9">
                  <c:v>40817</c:v>
                </c:pt>
                <c:pt idx="10">
                  <c:v>40848</c:v>
                </c:pt>
                <c:pt idx="11">
                  <c:v>40878</c:v>
                </c:pt>
                <c:pt idx="12">
                  <c:v>40909</c:v>
                </c:pt>
                <c:pt idx="13">
                  <c:v>40940</c:v>
                </c:pt>
                <c:pt idx="14">
                  <c:v>40969</c:v>
                </c:pt>
                <c:pt idx="15">
                  <c:v>41000</c:v>
                </c:pt>
                <c:pt idx="16">
                  <c:v>41030</c:v>
                </c:pt>
                <c:pt idx="17">
                  <c:v>41061</c:v>
                </c:pt>
                <c:pt idx="18">
                  <c:v>41091</c:v>
                </c:pt>
                <c:pt idx="19">
                  <c:v>41122</c:v>
                </c:pt>
                <c:pt idx="20">
                  <c:v>41153</c:v>
                </c:pt>
                <c:pt idx="21">
                  <c:v>41183</c:v>
                </c:pt>
                <c:pt idx="22">
                  <c:v>41214</c:v>
                </c:pt>
                <c:pt idx="23">
                  <c:v>41244</c:v>
                </c:pt>
                <c:pt idx="24">
                  <c:v>41275</c:v>
                </c:pt>
                <c:pt idx="25">
                  <c:v>41306</c:v>
                </c:pt>
                <c:pt idx="26">
                  <c:v>41334</c:v>
                </c:pt>
                <c:pt idx="27">
                  <c:v>41365</c:v>
                </c:pt>
                <c:pt idx="28">
                  <c:v>41395</c:v>
                </c:pt>
                <c:pt idx="29">
                  <c:v>41426</c:v>
                </c:pt>
                <c:pt idx="30">
                  <c:v>41456</c:v>
                </c:pt>
                <c:pt idx="31">
                  <c:v>41487</c:v>
                </c:pt>
                <c:pt idx="32">
                  <c:v>41518</c:v>
                </c:pt>
                <c:pt idx="33">
                  <c:v>41548</c:v>
                </c:pt>
                <c:pt idx="34">
                  <c:v>41579</c:v>
                </c:pt>
                <c:pt idx="35">
                  <c:v>41609</c:v>
                </c:pt>
                <c:pt idx="36">
                  <c:v>41640</c:v>
                </c:pt>
                <c:pt idx="37">
                  <c:v>41671</c:v>
                </c:pt>
                <c:pt idx="38">
                  <c:v>41699</c:v>
                </c:pt>
                <c:pt idx="39">
                  <c:v>41730</c:v>
                </c:pt>
                <c:pt idx="40">
                  <c:v>41760</c:v>
                </c:pt>
                <c:pt idx="41">
                  <c:v>41791</c:v>
                </c:pt>
                <c:pt idx="42">
                  <c:v>41821</c:v>
                </c:pt>
                <c:pt idx="43">
                  <c:v>41852</c:v>
                </c:pt>
                <c:pt idx="44">
                  <c:v>41883</c:v>
                </c:pt>
                <c:pt idx="45">
                  <c:v>41913</c:v>
                </c:pt>
                <c:pt idx="46">
                  <c:v>41944</c:v>
                </c:pt>
                <c:pt idx="47">
                  <c:v>41974</c:v>
                </c:pt>
                <c:pt idx="48">
                  <c:v>42005</c:v>
                </c:pt>
                <c:pt idx="49">
                  <c:v>42036</c:v>
                </c:pt>
                <c:pt idx="50">
                  <c:v>42064</c:v>
                </c:pt>
                <c:pt idx="51">
                  <c:v>42095</c:v>
                </c:pt>
                <c:pt idx="52">
                  <c:v>42125</c:v>
                </c:pt>
                <c:pt idx="53">
                  <c:v>42156</c:v>
                </c:pt>
                <c:pt idx="54">
                  <c:v>42186</c:v>
                </c:pt>
                <c:pt idx="55">
                  <c:v>42217</c:v>
                </c:pt>
                <c:pt idx="56">
                  <c:v>42248</c:v>
                </c:pt>
                <c:pt idx="57">
                  <c:v>42278</c:v>
                </c:pt>
                <c:pt idx="58">
                  <c:v>42309</c:v>
                </c:pt>
                <c:pt idx="59">
                  <c:v>42339</c:v>
                </c:pt>
                <c:pt idx="60">
                  <c:v>42370</c:v>
                </c:pt>
                <c:pt idx="61">
                  <c:v>42401</c:v>
                </c:pt>
                <c:pt idx="62">
                  <c:v>42430</c:v>
                </c:pt>
                <c:pt idx="63">
                  <c:v>42461</c:v>
                </c:pt>
                <c:pt idx="64">
                  <c:v>42491</c:v>
                </c:pt>
                <c:pt idx="65">
                  <c:v>42522</c:v>
                </c:pt>
                <c:pt idx="66">
                  <c:v>42552</c:v>
                </c:pt>
                <c:pt idx="67">
                  <c:v>42583</c:v>
                </c:pt>
                <c:pt idx="68">
                  <c:v>42614</c:v>
                </c:pt>
                <c:pt idx="69">
                  <c:v>42644</c:v>
                </c:pt>
                <c:pt idx="70">
                  <c:v>42675</c:v>
                </c:pt>
                <c:pt idx="71">
                  <c:v>42705</c:v>
                </c:pt>
                <c:pt idx="72">
                  <c:v>42736</c:v>
                </c:pt>
                <c:pt idx="73">
                  <c:v>42767</c:v>
                </c:pt>
                <c:pt idx="74">
                  <c:v>42795</c:v>
                </c:pt>
                <c:pt idx="75">
                  <c:v>42826</c:v>
                </c:pt>
                <c:pt idx="76">
                  <c:v>42856</c:v>
                </c:pt>
                <c:pt idx="77">
                  <c:v>42887</c:v>
                </c:pt>
                <c:pt idx="78">
                  <c:v>42917</c:v>
                </c:pt>
                <c:pt idx="79">
                  <c:v>42948</c:v>
                </c:pt>
                <c:pt idx="80">
                  <c:v>42979</c:v>
                </c:pt>
                <c:pt idx="81">
                  <c:v>43009</c:v>
                </c:pt>
                <c:pt idx="82">
                  <c:v>43040</c:v>
                </c:pt>
                <c:pt idx="83">
                  <c:v>43070</c:v>
                </c:pt>
                <c:pt idx="84">
                  <c:v>43101</c:v>
                </c:pt>
                <c:pt idx="85">
                  <c:v>43132</c:v>
                </c:pt>
                <c:pt idx="86">
                  <c:v>43160</c:v>
                </c:pt>
                <c:pt idx="87">
                  <c:v>43191</c:v>
                </c:pt>
                <c:pt idx="88">
                  <c:v>43221</c:v>
                </c:pt>
                <c:pt idx="89">
                  <c:v>43252</c:v>
                </c:pt>
                <c:pt idx="90">
                  <c:v>43282</c:v>
                </c:pt>
                <c:pt idx="91">
                  <c:v>43313</c:v>
                </c:pt>
                <c:pt idx="92">
                  <c:v>43344</c:v>
                </c:pt>
                <c:pt idx="93">
                  <c:v>43374</c:v>
                </c:pt>
                <c:pt idx="94">
                  <c:v>43405</c:v>
                </c:pt>
                <c:pt idx="95">
                  <c:v>43435</c:v>
                </c:pt>
                <c:pt idx="96">
                  <c:v>43466</c:v>
                </c:pt>
                <c:pt idx="97">
                  <c:v>43497</c:v>
                </c:pt>
                <c:pt idx="98">
                  <c:v>43525</c:v>
                </c:pt>
                <c:pt idx="99">
                  <c:v>43556</c:v>
                </c:pt>
                <c:pt idx="100">
                  <c:v>43586</c:v>
                </c:pt>
                <c:pt idx="101">
                  <c:v>43617</c:v>
                </c:pt>
                <c:pt idx="102">
                  <c:v>43647</c:v>
                </c:pt>
                <c:pt idx="103">
                  <c:v>43678</c:v>
                </c:pt>
                <c:pt idx="104">
                  <c:v>43709</c:v>
                </c:pt>
                <c:pt idx="105">
                  <c:v>43739</c:v>
                </c:pt>
                <c:pt idx="106">
                  <c:v>43770</c:v>
                </c:pt>
                <c:pt idx="107">
                  <c:v>43800</c:v>
                </c:pt>
                <c:pt idx="108">
                  <c:v>43831</c:v>
                </c:pt>
                <c:pt idx="109">
                  <c:v>43862</c:v>
                </c:pt>
                <c:pt idx="110">
                  <c:v>43891</c:v>
                </c:pt>
                <c:pt idx="111">
                  <c:v>43922</c:v>
                </c:pt>
                <c:pt idx="112">
                  <c:v>43952</c:v>
                </c:pt>
                <c:pt idx="113">
                  <c:v>43983</c:v>
                </c:pt>
                <c:pt idx="114">
                  <c:v>44013</c:v>
                </c:pt>
                <c:pt idx="115">
                  <c:v>44044</c:v>
                </c:pt>
                <c:pt idx="116">
                  <c:v>44075</c:v>
                </c:pt>
                <c:pt idx="117">
                  <c:v>44105</c:v>
                </c:pt>
                <c:pt idx="118">
                  <c:v>44136</c:v>
                </c:pt>
                <c:pt idx="119">
                  <c:v>44166</c:v>
                </c:pt>
                <c:pt idx="120">
                  <c:v>44197</c:v>
                </c:pt>
                <c:pt idx="121">
                  <c:v>44228</c:v>
                </c:pt>
                <c:pt idx="122">
                  <c:v>44256</c:v>
                </c:pt>
                <c:pt idx="123">
                  <c:v>44287</c:v>
                </c:pt>
                <c:pt idx="124">
                  <c:v>44317</c:v>
                </c:pt>
                <c:pt idx="125">
                  <c:v>44348</c:v>
                </c:pt>
                <c:pt idx="126">
                  <c:v>44378</c:v>
                </c:pt>
                <c:pt idx="127">
                  <c:v>44409</c:v>
                </c:pt>
                <c:pt idx="128">
                  <c:v>44440</c:v>
                </c:pt>
                <c:pt idx="129">
                  <c:v>44470</c:v>
                </c:pt>
                <c:pt idx="130">
                  <c:v>44501</c:v>
                </c:pt>
                <c:pt idx="131">
                  <c:v>44531</c:v>
                </c:pt>
                <c:pt idx="132">
                  <c:v>44562</c:v>
                </c:pt>
                <c:pt idx="133">
                  <c:v>44593</c:v>
                </c:pt>
                <c:pt idx="134">
                  <c:v>44621</c:v>
                </c:pt>
                <c:pt idx="135">
                  <c:v>44652</c:v>
                </c:pt>
                <c:pt idx="136">
                  <c:v>44682</c:v>
                </c:pt>
                <c:pt idx="137">
                  <c:v>44713</c:v>
                </c:pt>
                <c:pt idx="138">
                  <c:v>44743</c:v>
                </c:pt>
                <c:pt idx="139">
                  <c:v>44774</c:v>
                </c:pt>
                <c:pt idx="140">
                  <c:v>44805</c:v>
                </c:pt>
                <c:pt idx="141">
                  <c:v>44835</c:v>
                </c:pt>
                <c:pt idx="142">
                  <c:v>44866</c:v>
                </c:pt>
                <c:pt idx="143">
                  <c:v>44896</c:v>
                </c:pt>
                <c:pt idx="144">
                  <c:v>44927</c:v>
                </c:pt>
                <c:pt idx="145">
                  <c:v>44958</c:v>
                </c:pt>
                <c:pt idx="146">
                  <c:v>44986</c:v>
                </c:pt>
                <c:pt idx="147">
                  <c:v>45017</c:v>
                </c:pt>
                <c:pt idx="148">
                  <c:v>45047</c:v>
                </c:pt>
                <c:pt idx="149">
                  <c:v>45078</c:v>
                </c:pt>
                <c:pt idx="150">
                  <c:v>45108</c:v>
                </c:pt>
                <c:pt idx="151">
                  <c:v>45139</c:v>
                </c:pt>
                <c:pt idx="152">
                  <c:v>45170</c:v>
                </c:pt>
                <c:pt idx="153">
                  <c:v>45200</c:v>
                </c:pt>
                <c:pt idx="154">
                  <c:v>45231</c:v>
                </c:pt>
                <c:pt idx="155">
                  <c:v>45261</c:v>
                </c:pt>
                <c:pt idx="156">
                  <c:v>45292</c:v>
                </c:pt>
                <c:pt idx="157">
                  <c:v>45323</c:v>
                </c:pt>
                <c:pt idx="158">
                  <c:v>45352</c:v>
                </c:pt>
                <c:pt idx="159">
                  <c:v>45383</c:v>
                </c:pt>
                <c:pt idx="160">
                  <c:v>45413</c:v>
                </c:pt>
                <c:pt idx="161">
                  <c:v>45444</c:v>
                </c:pt>
                <c:pt idx="162">
                  <c:v>45474</c:v>
                </c:pt>
                <c:pt idx="163">
                  <c:v>45505</c:v>
                </c:pt>
                <c:pt idx="164">
                  <c:v>45536</c:v>
                </c:pt>
              </c:numCache>
            </c:numRef>
          </c:cat>
          <c:val>
            <c:numRef>
              <c:f>[4]Sheet1!$D$2:$D$166</c:f>
              <c:numCache>
                <c:formatCode>General</c:formatCode>
                <c:ptCount val="165"/>
                <c:pt idx="0">
                  <c:v>2.75</c:v>
                </c:pt>
                <c:pt idx="1">
                  <c:v>2.75</c:v>
                </c:pt>
                <c:pt idx="2">
                  <c:v>3</c:v>
                </c:pt>
                <c:pt idx="3">
                  <c:v>3</c:v>
                </c:pt>
                <c:pt idx="4">
                  <c:v>3</c:v>
                </c:pt>
                <c:pt idx="5">
                  <c:v>3.25</c:v>
                </c:pt>
                <c:pt idx="6">
                  <c:v>3.25</c:v>
                </c:pt>
                <c:pt idx="7">
                  <c:v>3.25</c:v>
                </c:pt>
                <c:pt idx="8">
                  <c:v>3.25</c:v>
                </c:pt>
                <c:pt idx="9">
                  <c:v>3.25</c:v>
                </c:pt>
                <c:pt idx="10">
                  <c:v>3.25</c:v>
                </c:pt>
                <c:pt idx="11">
                  <c:v>3.25</c:v>
                </c:pt>
                <c:pt idx="12">
                  <c:v>3.25</c:v>
                </c:pt>
                <c:pt idx="13">
                  <c:v>3.25</c:v>
                </c:pt>
                <c:pt idx="14">
                  <c:v>3.25</c:v>
                </c:pt>
                <c:pt idx="15">
                  <c:v>3.25</c:v>
                </c:pt>
                <c:pt idx="16">
                  <c:v>3.25</c:v>
                </c:pt>
                <c:pt idx="17">
                  <c:v>3.25</c:v>
                </c:pt>
                <c:pt idx="18">
                  <c:v>3</c:v>
                </c:pt>
                <c:pt idx="19">
                  <c:v>3</c:v>
                </c:pt>
                <c:pt idx="20">
                  <c:v>3</c:v>
                </c:pt>
                <c:pt idx="21">
                  <c:v>2.75</c:v>
                </c:pt>
                <c:pt idx="22">
                  <c:v>2.75</c:v>
                </c:pt>
                <c:pt idx="23">
                  <c:v>2.75</c:v>
                </c:pt>
                <c:pt idx="24">
                  <c:v>2.75</c:v>
                </c:pt>
                <c:pt idx="25">
                  <c:v>2.75</c:v>
                </c:pt>
                <c:pt idx="26">
                  <c:v>2.75</c:v>
                </c:pt>
                <c:pt idx="27">
                  <c:v>2.75</c:v>
                </c:pt>
                <c:pt idx="28">
                  <c:v>2.75</c:v>
                </c:pt>
                <c:pt idx="29">
                  <c:v>2.75</c:v>
                </c:pt>
                <c:pt idx="30">
                  <c:v>2.75</c:v>
                </c:pt>
                <c:pt idx="31">
                  <c:v>2.75</c:v>
                </c:pt>
                <c:pt idx="32">
                  <c:v>2.75</c:v>
                </c:pt>
                <c:pt idx="33">
                  <c:v>2.75</c:v>
                </c:pt>
                <c:pt idx="34">
                  <c:v>2.75</c:v>
                </c:pt>
                <c:pt idx="35">
                  <c:v>2.75</c:v>
                </c:pt>
                <c:pt idx="36">
                  <c:v>2.75</c:v>
                </c:pt>
                <c:pt idx="37">
                  <c:v>2.75</c:v>
                </c:pt>
                <c:pt idx="38">
                  <c:v>2.75</c:v>
                </c:pt>
                <c:pt idx="39">
                  <c:v>2.75</c:v>
                </c:pt>
                <c:pt idx="40">
                  <c:v>2.5</c:v>
                </c:pt>
                <c:pt idx="41">
                  <c:v>2.5</c:v>
                </c:pt>
                <c:pt idx="42">
                  <c:v>2.5</c:v>
                </c:pt>
                <c:pt idx="43">
                  <c:v>2.25</c:v>
                </c:pt>
                <c:pt idx="44">
                  <c:v>2.25</c:v>
                </c:pt>
                <c:pt idx="45">
                  <c:v>2</c:v>
                </c:pt>
                <c:pt idx="46">
                  <c:v>2</c:v>
                </c:pt>
                <c:pt idx="47">
                  <c:v>2</c:v>
                </c:pt>
                <c:pt idx="48">
                  <c:v>2</c:v>
                </c:pt>
                <c:pt idx="49">
                  <c:v>2</c:v>
                </c:pt>
                <c:pt idx="50">
                  <c:v>1.75</c:v>
                </c:pt>
                <c:pt idx="51">
                  <c:v>1.75</c:v>
                </c:pt>
                <c:pt idx="52">
                  <c:v>1.75</c:v>
                </c:pt>
                <c:pt idx="53">
                  <c:v>1.5</c:v>
                </c:pt>
                <c:pt idx="54">
                  <c:v>1.5</c:v>
                </c:pt>
                <c:pt idx="55">
                  <c:v>1.5</c:v>
                </c:pt>
                <c:pt idx="56">
                  <c:v>1.5</c:v>
                </c:pt>
                <c:pt idx="57">
                  <c:v>1.5</c:v>
                </c:pt>
                <c:pt idx="58">
                  <c:v>1.5</c:v>
                </c:pt>
                <c:pt idx="59">
                  <c:v>1.5</c:v>
                </c:pt>
                <c:pt idx="60">
                  <c:v>1.5</c:v>
                </c:pt>
                <c:pt idx="61">
                  <c:v>1.5</c:v>
                </c:pt>
                <c:pt idx="62">
                  <c:v>1.5</c:v>
                </c:pt>
                <c:pt idx="63">
                  <c:v>1.5</c:v>
                </c:pt>
                <c:pt idx="64">
                  <c:v>1.5</c:v>
                </c:pt>
                <c:pt idx="65">
                  <c:v>1.25</c:v>
                </c:pt>
                <c:pt idx="66">
                  <c:v>1.25</c:v>
                </c:pt>
                <c:pt idx="67">
                  <c:v>1.25</c:v>
                </c:pt>
                <c:pt idx="68">
                  <c:v>1.25</c:v>
                </c:pt>
                <c:pt idx="69">
                  <c:v>1.25</c:v>
                </c:pt>
                <c:pt idx="70">
                  <c:v>1.25</c:v>
                </c:pt>
                <c:pt idx="71">
                  <c:v>1.25</c:v>
                </c:pt>
                <c:pt idx="72">
                  <c:v>1.25</c:v>
                </c:pt>
                <c:pt idx="73">
                  <c:v>1.25</c:v>
                </c:pt>
                <c:pt idx="74">
                  <c:v>1.25</c:v>
                </c:pt>
                <c:pt idx="75">
                  <c:v>1.25</c:v>
                </c:pt>
                <c:pt idx="76">
                  <c:v>1.25</c:v>
                </c:pt>
                <c:pt idx="77">
                  <c:v>1.25</c:v>
                </c:pt>
                <c:pt idx="78">
                  <c:v>1.25</c:v>
                </c:pt>
                <c:pt idx="79">
                  <c:v>1.25</c:v>
                </c:pt>
                <c:pt idx="80">
                  <c:v>1.25</c:v>
                </c:pt>
                <c:pt idx="81">
                  <c:v>1.25</c:v>
                </c:pt>
                <c:pt idx="82">
                  <c:v>1.25</c:v>
                </c:pt>
                <c:pt idx="83">
                  <c:v>1.5</c:v>
                </c:pt>
                <c:pt idx="84">
                  <c:v>1.5</c:v>
                </c:pt>
                <c:pt idx="85">
                  <c:v>1.5</c:v>
                </c:pt>
                <c:pt idx="86">
                  <c:v>1.5</c:v>
                </c:pt>
                <c:pt idx="87">
                  <c:v>1.5</c:v>
                </c:pt>
                <c:pt idx="88">
                  <c:v>1.5</c:v>
                </c:pt>
                <c:pt idx="89">
                  <c:v>1.5</c:v>
                </c:pt>
                <c:pt idx="90">
                  <c:v>1.5</c:v>
                </c:pt>
                <c:pt idx="91">
                  <c:v>1.5</c:v>
                </c:pt>
                <c:pt idx="92">
                  <c:v>1.5</c:v>
                </c:pt>
                <c:pt idx="93">
                  <c:v>1.5</c:v>
                </c:pt>
                <c:pt idx="94">
                  <c:v>1.5</c:v>
                </c:pt>
                <c:pt idx="95">
                  <c:v>1.75</c:v>
                </c:pt>
                <c:pt idx="96">
                  <c:v>1.75</c:v>
                </c:pt>
                <c:pt idx="97">
                  <c:v>1.75</c:v>
                </c:pt>
                <c:pt idx="98">
                  <c:v>1.75</c:v>
                </c:pt>
                <c:pt idx="99">
                  <c:v>1.75</c:v>
                </c:pt>
                <c:pt idx="100">
                  <c:v>1.75</c:v>
                </c:pt>
                <c:pt idx="101">
                  <c:v>1.75</c:v>
                </c:pt>
                <c:pt idx="102">
                  <c:v>1.5</c:v>
                </c:pt>
                <c:pt idx="103">
                  <c:v>1.5</c:v>
                </c:pt>
                <c:pt idx="104">
                  <c:v>1.5</c:v>
                </c:pt>
                <c:pt idx="105">
                  <c:v>1.25</c:v>
                </c:pt>
                <c:pt idx="106">
                  <c:v>1.25</c:v>
                </c:pt>
                <c:pt idx="107">
                  <c:v>1.25</c:v>
                </c:pt>
                <c:pt idx="108">
                  <c:v>1.25</c:v>
                </c:pt>
                <c:pt idx="109">
                  <c:v>1.25</c:v>
                </c:pt>
                <c:pt idx="110">
                  <c:v>0.75</c:v>
                </c:pt>
                <c:pt idx="111">
                  <c:v>0.75</c:v>
                </c:pt>
                <c:pt idx="112">
                  <c:v>0.5</c:v>
                </c:pt>
                <c:pt idx="113">
                  <c:v>0.5</c:v>
                </c:pt>
                <c:pt idx="114">
                  <c:v>0.5</c:v>
                </c:pt>
                <c:pt idx="115">
                  <c:v>0.5</c:v>
                </c:pt>
                <c:pt idx="116">
                  <c:v>0.5</c:v>
                </c:pt>
                <c:pt idx="117">
                  <c:v>0.5</c:v>
                </c:pt>
                <c:pt idx="118">
                  <c:v>0.5</c:v>
                </c:pt>
                <c:pt idx="119">
                  <c:v>0.5</c:v>
                </c:pt>
                <c:pt idx="120">
                  <c:v>0.5</c:v>
                </c:pt>
                <c:pt idx="121">
                  <c:v>0.5</c:v>
                </c:pt>
                <c:pt idx="122">
                  <c:v>0.5</c:v>
                </c:pt>
                <c:pt idx="123">
                  <c:v>0.5</c:v>
                </c:pt>
                <c:pt idx="124">
                  <c:v>0.5</c:v>
                </c:pt>
                <c:pt idx="125">
                  <c:v>0.5</c:v>
                </c:pt>
                <c:pt idx="126">
                  <c:v>0.5</c:v>
                </c:pt>
                <c:pt idx="127">
                  <c:v>0.75</c:v>
                </c:pt>
                <c:pt idx="128">
                  <c:v>0.75</c:v>
                </c:pt>
                <c:pt idx="129">
                  <c:v>0.75</c:v>
                </c:pt>
                <c:pt idx="130">
                  <c:v>0.75</c:v>
                </c:pt>
                <c:pt idx="131">
                  <c:v>0.75</c:v>
                </c:pt>
                <c:pt idx="132">
                  <c:v>1.25</c:v>
                </c:pt>
                <c:pt idx="133">
                  <c:v>1.25</c:v>
                </c:pt>
                <c:pt idx="134">
                  <c:v>1.25</c:v>
                </c:pt>
                <c:pt idx="135">
                  <c:v>1.5</c:v>
                </c:pt>
                <c:pt idx="136">
                  <c:v>1.75</c:v>
                </c:pt>
                <c:pt idx="137">
                  <c:v>1.75</c:v>
                </c:pt>
                <c:pt idx="138">
                  <c:v>2.25</c:v>
                </c:pt>
                <c:pt idx="139">
                  <c:v>2.5</c:v>
                </c:pt>
                <c:pt idx="140">
                  <c:v>2.5</c:v>
                </c:pt>
                <c:pt idx="141">
                  <c:v>3</c:v>
                </c:pt>
                <c:pt idx="142">
                  <c:v>3.25</c:v>
                </c:pt>
                <c:pt idx="143">
                  <c:v>3.25</c:v>
                </c:pt>
                <c:pt idx="144">
                  <c:v>3.5</c:v>
                </c:pt>
                <c:pt idx="145">
                  <c:v>3.5</c:v>
                </c:pt>
                <c:pt idx="146">
                  <c:v>3.5</c:v>
                </c:pt>
                <c:pt idx="147">
                  <c:v>3.5</c:v>
                </c:pt>
                <c:pt idx="148">
                  <c:v>3.5</c:v>
                </c:pt>
                <c:pt idx="149">
                  <c:v>3.5</c:v>
                </c:pt>
                <c:pt idx="150">
                  <c:v>3.5</c:v>
                </c:pt>
                <c:pt idx="151">
                  <c:v>3.5</c:v>
                </c:pt>
                <c:pt idx="152">
                  <c:v>3.5</c:v>
                </c:pt>
                <c:pt idx="153">
                  <c:v>3.5</c:v>
                </c:pt>
                <c:pt idx="154">
                  <c:v>3.5</c:v>
                </c:pt>
                <c:pt idx="155">
                  <c:v>3.5</c:v>
                </c:pt>
                <c:pt idx="156">
                  <c:v>3.5</c:v>
                </c:pt>
                <c:pt idx="157">
                  <c:v>3.5</c:v>
                </c:pt>
                <c:pt idx="158">
                  <c:v>3.5</c:v>
                </c:pt>
                <c:pt idx="159">
                  <c:v>3.5</c:v>
                </c:pt>
                <c:pt idx="160">
                  <c:v>3.5</c:v>
                </c:pt>
                <c:pt idx="161">
                  <c:v>3.5</c:v>
                </c:pt>
                <c:pt idx="162">
                  <c:v>3.5</c:v>
                </c:pt>
                <c:pt idx="163">
                  <c:v>3.5</c:v>
                </c:pt>
                <c:pt idx="164">
                  <c:v>3.5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170-4A7A-A2A4-7416D475EB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03492431"/>
        <c:axId val="1274962383"/>
      </c:lineChart>
      <c:catAx>
        <c:axId val="170349243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74962383"/>
        <c:crosses val="autoZero"/>
        <c:auto val="1"/>
        <c:lblAlgn val="ctr"/>
        <c:lblOffset val="100"/>
        <c:noMultiLvlLbl val="0"/>
      </c:catAx>
      <c:valAx>
        <c:axId val="1274962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7034924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주택 착공 수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[5]Industry!$B$1</c:f>
              <c:strCache>
                <c:ptCount val="1"/>
                <c:pt idx="0">
                  <c:v>주택착공: 서울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[5]Industry!$A$2:$A$164</c:f>
              <c:numCache>
                <c:formatCode>General</c:formatCode>
                <c:ptCount val="163"/>
                <c:pt idx="0">
                  <c:v>40544</c:v>
                </c:pt>
                <c:pt idx="1">
                  <c:v>40575</c:v>
                </c:pt>
                <c:pt idx="2">
                  <c:v>40603</c:v>
                </c:pt>
                <c:pt idx="3">
                  <c:v>40634</c:v>
                </c:pt>
                <c:pt idx="4">
                  <c:v>40664</c:v>
                </c:pt>
                <c:pt idx="5">
                  <c:v>40695</c:v>
                </c:pt>
                <c:pt idx="6">
                  <c:v>40725</c:v>
                </c:pt>
                <c:pt idx="7">
                  <c:v>40756</c:v>
                </c:pt>
                <c:pt idx="8">
                  <c:v>40787</c:v>
                </c:pt>
                <c:pt idx="9">
                  <c:v>40817</c:v>
                </c:pt>
                <c:pt idx="10">
                  <c:v>40848</c:v>
                </c:pt>
                <c:pt idx="11">
                  <c:v>40878</c:v>
                </c:pt>
                <c:pt idx="12">
                  <c:v>40909</c:v>
                </c:pt>
                <c:pt idx="13">
                  <c:v>40940</c:v>
                </c:pt>
                <c:pt idx="14">
                  <c:v>40969</c:v>
                </c:pt>
                <c:pt idx="15">
                  <c:v>41000</c:v>
                </c:pt>
                <c:pt idx="16">
                  <c:v>41030</c:v>
                </c:pt>
                <c:pt idx="17">
                  <c:v>41061</c:v>
                </c:pt>
                <c:pt idx="18">
                  <c:v>41091</c:v>
                </c:pt>
                <c:pt idx="19">
                  <c:v>41122</c:v>
                </c:pt>
                <c:pt idx="20">
                  <c:v>41153</c:v>
                </c:pt>
                <c:pt idx="21">
                  <c:v>41183</c:v>
                </c:pt>
                <c:pt idx="22">
                  <c:v>41214</c:v>
                </c:pt>
                <c:pt idx="23">
                  <c:v>41244</c:v>
                </c:pt>
                <c:pt idx="24">
                  <c:v>41275</c:v>
                </c:pt>
                <c:pt idx="25">
                  <c:v>41306</c:v>
                </c:pt>
                <c:pt idx="26">
                  <c:v>41334</c:v>
                </c:pt>
                <c:pt idx="27">
                  <c:v>41365</c:v>
                </c:pt>
                <c:pt idx="28">
                  <c:v>41395</c:v>
                </c:pt>
                <c:pt idx="29">
                  <c:v>41426</c:v>
                </c:pt>
                <c:pt idx="30">
                  <c:v>41456</c:v>
                </c:pt>
                <c:pt idx="31">
                  <c:v>41487</c:v>
                </c:pt>
                <c:pt idx="32">
                  <c:v>41518</c:v>
                </c:pt>
                <c:pt idx="33">
                  <c:v>41548</c:v>
                </c:pt>
                <c:pt idx="34">
                  <c:v>41579</c:v>
                </c:pt>
                <c:pt idx="35">
                  <c:v>41609</c:v>
                </c:pt>
                <c:pt idx="36">
                  <c:v>41640</c:v>
                </c:pt>
                <c:pt idx="37">
                  <c:v>41671</c:v>
                </c:pt>
                <c:pt idx="38">
                  <c:v>41699</c:v>
                </c:pt>
                <c:pt idx="39">
                  <c:v>41730</c:v>
                </c:pt>
                <c:pt idx="40">
                  <c:v>41760</c:v>
                </c:pt>
                <c:pt idx="41">
                  <c:v>41791</c:v>
                </c:pt>
                <c:pt idx="42">
                  <c:v>41821</c:v>
                </c:pt>
                <c:pt idx="43">
                  <c:v>41852</c:v>
                </c:pt>
                <c:pt idx="44">
                  <c:v>41883</c:v>
                </c:pt>
                <c:pt idx="45">
                  <c:v>41913</c:v>
                </c:pt>
                <c:pt idx="46">
                  <c:v>41944</c:v>
                </c:pt>
                <c:pt idx="47">
                  <c:v>41974</c:v>
                </c:pt>
                <c:pt idx="48">
                  <c:v>42005</c:v>
                </c:pt>
                <c:pt idx="49">
                  <c:v>42036</c:v>
                </c:pt>
                <c:pt idx="50">
                  <c:v>42064</c:v>
                </c:pt>
                <c:pt idx="51">
                  <c:v>42095</c:v>
                </c:pt>
                <c:pt idx="52">
                  <c:v>42125</c:v>
                </c:pt>
                <c:pt idx="53">
                  <c:v>42156</c:v>
                </c:pt>
                <c:pt idx="54">
                  <c:v>42186</c:v>
                </c:pt>
                <c:pt idx="55">
                  <c:v>42217</c:v>
                </c:pt>
                <c:pt idx="56">
                  <c:v>42248</c:v>
                </c:pt>
                <c:pt idx="57">
                  <c:v>42278</c:v>
                </c:pt>
                <c:pt idx="58">
                  <c:v>42309</c:v>
                </c:pt>
                <c:pt idx="59">
                  <c:v>42339</c:v>
                </c:pt>
                <c:pt idx="60">
                  <c:v>42370</c:v>
                </c:pt>
                <c:pt idx="61">
                  <c:v>42401</c:v>
                </c:pt>
                <c:pt idx="62">
                  <c:v>42430</c:v>
                </c:pt>
                <c:pt idx="63">
                  <c:v>42461</c:v>
                </c:pt>
                <c:pt idx="64">
                  <c:v>42491</c:v>
                </c:pt>
                <c:pt idx="65">
                  <c:v>42522</c:v>
                </c:pt>
                <c:pt idx="66">
                  <c:v>42552</c:v>
                </c:pt>
                <c:pt idx="67">
                  <c:v>42583</c:v>
                </c:pt>
                <c:pt idx="68">
                  <c:v>42614</c:v>
                </c:pt>
                <c:pt idx="69">
                  <c:v>42644</c:v>
                </c:pt>
                <c:pt idx="70">
                  <c:v>42675</c:v>
                </c:pt>
                <c:pt idx="71">
                  <c:v>42705</c:v>
                </c:pt>
                <c:pt idx="72">
                  <c:v>42736</c:v>
                </c:pt>
                <c:pt idx="73">
                  <c:v>42767</c:v>
                </c:pt>
                <c:pt idx="74">
                  <c:v>42795</c:v>
                </c:pt>
                <c:pt idx="75">
                  <c:v>42826</c:v>
                </c:pt>
                <c:pt idx="76">
                  <c:v>42856</c:v>
                </c:pt>
                <c:pt idx="77">
                  <c:v>42887</c:v>
                </c:pt>
                <c:pt idx="78">
                  <c:v>42917</c:v>
                </c:pt>
                <c:pt idx="79">
                  <c:v>42948</c:v>
                </c:pt>
                <c:pt idx="80">
                  <c:v>42979</c:v>
                </c:pt>
                <c:pt idx="81">
                  <c:v>43009</c:v>
                </c:pt>
                <c:pt idx="82">
                  <c:v>43040</c:v>
                </c:pt>
                <c:pt idx="83">
                  <c:v>43070</c:v>
                </c:pt>
                <c:pt idx="84">
                  <c:v>43101</c:v>
                </c:pt>
                <c:pt idx="85">
                  <c:v>43132</c:v>
                </c:pt>
                <c:pt idx="86">
                  <c:v>43160</c:v>
                </c:pt>
                <c:pt idx="87">
                  <c:v>43191</c:v>
                </c:pt>
                <c:pt idx="88">
                  <c:v>43221</c:v>
                </c:pt>
                <c:pt idx="89">
                  <c:v>43252</c:v>
                </c:pt>
                <c:pt idx="90">
                  <c:v>43282</c:v>
                </c:pt>
                <c:pt idx="91">
                  <c:v>43313</c:v>
                </c:pt>
                <c:pt idx="92">
                  <c:v>43344</c:v>
                </c:pt>
                <c:pt idx="93">
                  <c:v>43374</c:v>
                </c:pt>
                <c:pt idx="94">
                  <c:v>43405</c:v>
                </c:pt>
                <c:pt idx="95">
                  <c:v>43435</c:v>
                </c:pt>
                <c:pt idx="96">
                  <c:v>43466</c:v>
                </c:pt>
                <c:pt idx="97">
                  <c:v>43497</c:v>
                </c:pt>
                <c:pt idx="98">
                  <c:v>43525</c:v>
                </c:pt>
                <c:pt idx="99">
                  <c:v>43556</c:v>
                </c:pt>
                <c:pt idx="100">
                  <c:v>43586</c:v>
                </c:pt>
                <c:pt idx="101">
                  <c:v>43617</c:v>
                </c:pt>
                <c:pt idx="102">
                  <c:v>43647</c:v>
                </c:pt>
                <c:pt idx="103">
                  <c:v>43678</c:v>
                </c:pt>
                <c:pt idx="104">
                  <c:v>43709</c:v>
                </c:pt>
                <c:pt idx="105">
                  <c:v>43739</c:v>
                </c:pt>
                <c:pt idx="106">
                  <c:v>43770</c:v>
                </c:pt>
                <c:pt idx="107">
                  <c:v>43800</c:v>
                </c:pt>
                <c:pt idx="108">
                  <c:v>43831</c:v>
                </c:pt>
                <c:pt idx="109">
                  <c:v>43862</c:v>
                </c:pt>
                <c:pt idx="110">
                  <c:v>43891</c:v>
                </c:pt>
                <c:pt idx="111">
                  <c:v>43922</c:v>
                </c:pt>
                <c:pt idx="112">
                  <c:v>43952</c:v>
                </c:pt>
                <c:pt idx="113">
                  <c:v>43983</c:v>
                </c:pt>
                <c:pt idx="114">
                  <c:v>44013</c:v>
                </c:pt>
                <c:pt idx="115">
                  <c:v>44044</c:v>
                </c:pt>
                <c:pt idx="116">
                  <c:v>44075</c:v>
                </c:pt>
                <c:pt idx="117">
                  <c:v>44105</c:v>
                </c:pt>
                <c:pt idx="118">
                  <c:v>44136</c:v>
                </c:pt>
                <c:pt idx="119">
                  <c:v>44166</c:v>
                </c:pt>
                <c:pt idx="120">
                  <c:v>44197</c:v>
                </c:pt>
                <c:pt idx="121">
                  <c:v>44228</c:v>
                </c:pt>
                <c:pt idx="122">
                  <c:v>44256</c:v>
                </c:pt>
                <c:pt idx="123">
                  <c:v>44287</c:v>
                </c:pt>
                <c:pt idx="124">
                  <c:v>44317</c:v>
                </c:pt>
                <c:pt idx="125">
                  <c:v>44348</c:v>
                </c:pt>
                <c:pt idx="126">
                  <c:v>44378</c:v>
                </c:pt>
                <c:pt idx="127">
                  <c:v>44409</c:v>
                </c:pt>
                <c:pt idx="128">
                  <c:v>44440</c:v>
                </c:pt>
                <c:pt idx="129">
                  <c:v>44470</c:v>
                </c:pt>
                <c:pt idx="130">
                  <c:v>44501</c:v>
                </c:pt>
                <c:pt idx="131">
                  <c:v>44531</c:v>
                </c:pt>
                <c:pt idx="132">
                  <c:v>44562</c:v>
                </c:pt>
                <c:pt idx="133">
                  <c:v>44593</c:v>
                </c:pt>
                <c:pt idx="134">
                  <c:v>44621</c:v>
                </c:pt>
                <c:pt idx="135">
                  <c:v>44652</c:v>
                </c:pt>
                <c:pt idx="136">
                  <c:v>44682</c:v>
                </c:pt>
                <c:pt idx="137">
                  <c:v>44713</c:v>
                </c:pt>
                <c:pt idx="138">
                  <c:v>44743</c:v>
                </c:pt>
                <c:pt idx="139">
                  <c:v>44774</c:v>
                </c:pt>
                <c:pt idx="140">
                  <c:v>44805</c:v>
                </c:pt>
                <c:pt idx="141">
                  <c:v>44835</c:v>
                </c:pt>
                <c:pt idx="142">
                  <c:v>44866</c:v>
                </c:pt>
                <c:pt idx="143">
                  <c:v>44896</c:v>
                </c:pt>
                <c:pt idx="144">
                  <c:v>44927</c:v>
                </c:pt>
                <c:pt idx="145">
                  <c:v>44958</c:v>
                </c:pt>
                <c:pt idx="146">
                  <c:v>44986</c:v>
                </c:pt>
                <c:pt idx="147">
                  <c:v>45017</c:v>
                </c:pt>
                <c:pt idx="148">
                  <c:v>45047</c:v>
                </c:pt>
                <c:pt idx="149">
                  <c:v>45078</c:v>
                </c:pt>
                <c:pt idx="150">
                  <c:v>45108</c:v>
                </c:pt>
                <c:pt idx="151">
                  <c:v>45139</c:v>
                </c:pt>
                <c:pt idx="152">
                  <c:v>45170</c:v>
                </c:pt>
                <c:pt idx="153">
                  <c:v>45200</c:v>
                </c:pt>
                <c:pt idx="154">
                  <c:v>45231</c:v>
                </c:pt>
                <c:pt idx="155">
                  <c:v>45261</c:v>
                </c:pt>
                <c:pt idx="156">
                  <c:v>45292</c:v>
                </c:pt>
                <c:pt idx="157">
                  <c:v>45323</c:v>
                </c:pt>
                <c:pt idx="158">
                  <c:v>45352</c:v>
                </c:pt>
                <c:pt idx="159">
                  <c:v>45383</c:v>
                </c:pt>
                <c:pt idx="160">
                  <c:v>45413</c:v>
                </c:pt>
                <c:pt idx="161">
                  <c:v>45444</c:v>
                </c:pt>
                <c:pt idx="162">
                  <c:v>45474</c:v>
                </c:pt>
              </c:numCache>
            </c:numRef>
          </c:cat>
          <c:val>
            <c:numRef>
              <c:f>[5]Industry!$B$2:$B$164</c:f>
              <c:numCache>
                <c:formatCode>General</c:formatCode>
                <c:ptCount val="163"/>
                <c:pt idx="0">
                  <c:v>1091</c:v>
                </c:pt>
                <c:pt idx="1">
                  <c:v>2102</c:v>
                </c:pt>
                <c:pt idx="2">
                  <c:v>8842</c:v>
                </c:pt>
                <c:pt idx="3">
                  <c:v>6342</c:v>
                </c:pt>
                <c:pt idx="4">
                  <c:v>4636</c:v>
                </c:pt>
                <c:pt idx="5">
                  <c:v>8728</c:v>
                </c:pt>
                <c:pt idx="6">
                  <c:v>5625</c:v>
                </c:pt>
                <c:pt idx="7">
                  <c:v>4356</c:v>
                </c:pt>
                <c:pt idx="8">
                  <c:v>5457</c:v>
                </c:pt>
                <c:pt idx="9">
                  <c:v>9522</c:v>
                </c:pt>
                <c:pt idx="10">
                  <c:v>5091</c:v>
                </c:pt>
                <c:pt idx="11">
                  <c:v>15865</c:v>
                </c:pt>
                <c:pt idx="12">
                  <c:v>5486</c:v>
                </c:pt>
                <c:pt idx="13">
                  <c:v>4713</c:v>
                </c:pt>
                <c:pt idx="14">
                  <c:v>8786</c:v>
                </c:pt>
                <c:pt idx="15">
                  <c:v>7302</c:v>
                </c:pt>
                <c:pt idx="16">
                  <c:v>8727</c:v>
                </c:pt>
                <c:pt idx="17">
                  <c:v>4294</c:v>
                </c:pt>
                <c:pt idx="18">
                  <c:v>6108</c:v>
                </c:pt>
                <c:pt idx="19">
                  <c:v>8910</c:v>
                </c:pt>
                <c:pt idx="20">
                  <c:v>8331</c:v>
                </c:pt>
                <c:pt idx="21">
                  <c:v>3361</c:v>
                </c:pt>
                <c:pt idx="22">
                  <c:v>2637</c:v>
                </c:pt>
                <c:pt idx="23">
                  <c:v>4619</c:v>
                </c:pt>
                <c:pt idx="24">
                  <c:v>1900</c:v>
                </c:pt>
                <c:pt idx="25">
                  <c:v>3944</c:v>
                </c:pt>
                <c:pt idx="26">
                  <c:v>5181</c:v>
                </c:pt>
                <c:pt idx="27">
                  <c:v>3709</c:v>
                </c:pt>
                <c:pt idx="28">
                  <c:v>4283</c:v>
                </c:pt>
                <c:pt idx="29">
                  <c:v>4771</c:v>
                </c:pt>
                <c:pt idx="30">
                  <c:v>4734</c:v>
                </c:pt>
                <c:pt idx="31">
                  <c:v>4734</c:v>
                </c:pt>
                <c:pt idx="32">
                  <c:v>2717</c:v>
                </c:pt>
                <c:pt idx="33">
                  <c:v>5161</c:v>
                </c:pt>
                <c:pt idx="34">
                  <c:v>10792</c:v>
                </c:pt>
                <c:pt idx="35">
                  <c:v>10297</c:v>
                </c:pt>
                <c:pt idx="36">
                  <c:v>2589</c:v>
                </c:pt>
                <c:pt idx="37">
                  <c:v>3632</c:v>
                </c:pt>
                <c:pt idx="38">
                  <c:v>6094</c:v>
                </c:pt>
                <c:pt idx="39">
                  <c:v>4411</c:v>
                </c:pt>
                <c:pt idx="40">
                  <c:v>5062</c:v>
                </c:pt>
                <c:pt idx="41">
                  <c:v>5738</c:v>
                </c:pt>
                <c:pt idx="42">
                  <c:v>4313</c:v>
                </c:pt>
                <c:pt idx="43">
                  <c:v>5867</c:v>
                </c:pt>
                <c:pt idx="44">
                  <c:v>4432</c:v>
                </c:pt>
                <c:pt idx="45">
                  <c:v>6661</c:v>
                </c:pt>
                <c:pt idx="46">
                  <c:v>6586</c:v>
                </c:pt>
                <c:pt idx="47">
                  <c:v>6628</c:v>
                </c:pt>
                <c:pt idx="48">
                  <c:v>3838</c:v>
                </c:pt>
                <c:pt idx="49">
                  <c:v>2936</c:v>
                </c:pt>
                <c:pt idx="50">
                  <c:v>6467</c:v>
                </c:pt>
                <c:pt idx="51">
                  <c:v>5606</c:v>
                </c:pt>
                <c:pt idx="52">
                  <c:v>6446</c:v>
                </c:pt>
                <c:pt idx="53">
                  <c:v>7557</c:v>
                </c:pt>
                <c:pt idx="54">
                  <c:v>9538</c:v>
                </c:pt>
                <c:pt idx="55">
                  <c:v>7659</c:v>
                </c:pt>
                <c:pt idx="56">
                  <c:v>11729</c:v>
                </c:pt>
                <c:pt idx="57">
                  <c:v>17009</c:v>
                </c:pt>
                <c:pt idx="58">
                  <c:v>5925</c:v>
                </c:pt>
                <c:pt idx="59">
                  <c:v>12053</c:v>
                </c:pt>
                <c:pt idx="60">
                  <c:v>5710</c:v>
                </c:pt>
                <c:pt idx="61">
                  <c:v>4847</c:v>
                </c:pt>
                <c:pt idx="62">
                  <c:v>6166</c:v>
                </c:pt>
                <c:pt idx="63">
                  <c:v>5589</c:v>
                </c:pt>
                <c:pt idx="64">
                  <c:v>4879</c:v>
                </c:pt>
                <c:pt idx="65">
                  <c:v>11357</c:v>
                </c:pt>
                <c:pt idx="66">
                  <c:v>3690</c:v>
                </c:pt>
                <c:pt idx="67">
                  <c:v>8909</c:v>
                </c:pt>
                <c:pt idx="68">
                  <c:v>5899</c:v>
                </c:pt>
                <c:pt idx="69">
                  <c:v>8357</c:v>
                </c:pt>
                <c:pt idx="70">
                  <c:v>7414</c:v>
                </c:pt>
                <c:pt idx="71">
                  <c:v>8596</c:v>
                </c:pt>
                <c:pt idx="72">
                  <c:v>5121</c:v>
                </c:pt>
                <c:pt idx="73">
                  <c:v>3879</c:v>
                </c:pt>
                <c:pt idx="74">
                  <c:v>6307</c:v>
                </c:pt>
                <c:pt idx="75">
                  <c:v>7461</c:v>
                </c:pt>
                <c:pt idx="76">
                  <c:v>2474</c:v>
                </c:pt>
                <c:pt idx="77">
                  <c:v>7619</c:v>
                </c:pt>
                <c:pt idx="78">
                  <c:v>10136</c:v>
                </c:pt>
                <c:pt idx="79">
                  <c:v>7927</c:v>
                </c:pt>
                <c:pt idx="80">
                  <c:v>8866</c:v>
                </c:pt>
                <c:pt idx="81">
                  <c:v>4269</c:v>
                </c:pt>
                <c:pt idx="82">
                  <c:v>9674</c:v>
                </c:pt>
                <c:pt idx="83">
                  <c:v>13157</c:v>
                </c:pt>
                <c:pt idx="84">
                  <c:v>4260</c:v>
                </c:pt>
                <c:pt idx="85">
                  <c:v>6623</c:v>
                </c:pt>
                <c:pt idx="86">
                  <c:v>6798</c:v>
                </c:pt>
                <c:pt idx="87">
                  <c:v>7630</c:v>
                </c:pt>
                <c:pt idx="88">
                  <c:v>9270</c:v>
                </c:pt>
                <c:pt idx="89">
                  <c:v>6540</c:v>
                </c:pt>
                <c:pt idx="90">
                  <c:v>8805</c:v>
                </c:pt>
                <c:pt idx="91">
                  <c:v>4486</c:v>
                </c:pt>
                <c:pt idx="92">
                  <c:v>5699</c:v>
                </c:pt>
                <c:pt idx="93">
                  <c:v>4433</c:v>
                </c:pt>
                <c:pt idx="94">
                  <c:v>6422</c:v>
                </c:pt>
                <c:pt idx="95">
                  <c:v>5997</c:v>
                </c:pt>
                <c:pt idx="96">
                  <c:v>3084</c:v>
                </c:pt>
                <c:pt idx="97">
                  <c:v>7660</c:v>
                </c:pt>
                <c:pt idx="98">
                  <c:v>5339</c:v>
                </c:pt>
                <c:pt idx="99">
                  <c:v>4407</c:v>
                </c:pt>
                <c:pt idx="100">
                  <c:v>3920</c:v>
                </c:pt>
                <c:pt idx="101">
                  <c:v>7252</c:v>
                </c:pt>
                <c:pt idx="102">
                  <c:v>6870</c:v>
                </c:pt>
                <c:pt idx="103">
                  <c:v>4823</c:v>
                </c:pt>
                <c:pt idx="104">
                  <c:v>3521</c:v>
                </c:pt>
                <c:pt idx="105">
                  <c:v>4145</c:v>
                </c:pt>
                <c:pt idx="106">
                  <c:v>4123</c:v>
                </c:pt>
                <c:pt idx="107">
                  <c:v>24349</c:v>
                </c:pt>
                <c:pt idx="108">
                  <c:v>1885</c:v>
                </c:pt>
                <c:pt idx="109">
                  <c:v>4736</c:v>
                </c:pt>
                <c:pt idx="110">
                  <c:v>4273</c:v>
                </c:pt>
                <c:pt idx="111">
                  <c:v>11341</c:v>
                </c:pt>
                <c:pt idx="112">
                  <c:v>5489</c:v>
                </c:pt>
                <c:pt idx="113">
                  <c:v>11103</c:v>
                </c:pt>
                <c:pt idx="114">
                  <c:v>9977</c:v>
                </c:pt>
                <c:pt idx="115">
                  <c:v>2410</c:v>
                </c:pt>
                <c:pt idx="116">
                  <c:v>2531</c:v>
                </c:pt>
                <c:pt idx="117">
                  <c:v>2834</c:v>
                </c:pt>
                <c:pt idx="118">
                  <c:v>3302</c:v>
                </c:pt>
                <c:pt idx="119">
                  <c:v>8187</c:v>
                </c:pt>
                <c:pt idx="120">
                  <c:v>2079</c:v>
                </c:pt>
                <c:pt idx="121">
                  <c:v>4615</c:v>
                </c:pt>
                <c:pt idx="122">
                  <c:v>4231</c:v>
                </c:pt>
                <c:pt idx="123">
                  <c:v>2785</c:v>
                </c:pt>
                <c:pt idx="124">
                  <c:v>3845</c:v>
                </c:pt>
                <c:pt idx="125">
                  <c:v>6658</c:v>
                </c:pt>
                <c:pt idx="126">
                  <c:v>4323</c:v>
                </c:pt>
                <c:pt idx="127">
                  <c:v>5589</c:v>
                </c:pt>
                <c:pt idx="128">
                  <c:v>5248</c:v>
                </c:pt>
                <c:pt idx="129">
                  <c:v>15814</c:v>
                </c:pt>
                <c:pt idx="130">
                  <c:v>4248</c:v>
                </c:pt>
                <c:pt idx="131">
                  <c:v>9184</c:v>
                </c:pt>
                <c:pt idx="132">
                  <c:v>4650</c:v>
                </c:pt>
                <c:pt idx="133">
                  <c:v>4232</c:v>
                </c:pt>
                <c:pt idx="134">
                  <c:v>7590</c:v>
                </c:pt>
                <c:pt idx="135">
                  <c:v>5101</c:v>
                </c:pt>
                <c:pt idx="136">
                  <c:v>4458</c:v>
                </c:pt>
                <c:pt idx="137">
                  <c:v>9296</c:v>
                </c:pt>
                <c:pt idx="138">
                  <c:v>7369</c:v>
                </c:pt>
                <c:pt idx="139">
                  <c:v>4159</c:v>
                </c:pt>
                <c:pt idx="140">
                  <c:v>5144</c:v>
                </c:pt>
                <c:pt idx="141">
                  <c:v>4041</c:v>
                </c:pt>
                <c:pt idx="142">
                  <c:v>3256</c:v>
                </c:pt>
                <c:pt idx="143">
                  <c:v>3289</c:v>
                </c:pt>
                <c:pt idx="144">
                  <c:v>2172</c:v>
                </c:pt>
                <c:pt idx="145">
                  <c:v>1485</c:v>
                </c:pt>
                <c:pt idx="146">
                  <c:v>4620</c:v>
                </c:pt>
                <c:pt idx="147">
                  <c:v>1479</c:v>
                </c:pt>
                <c:pt idx="148">
                  <c:v>2743</c:v>
                </c:pt>
                <c:pt idx="149">
                  <c:v>998</c:v>
                </c:pt>
                <c:pt idx="150">
                  <c:v>1641</c:v>
                </c:pt>
                <c:pt idx="151">
                  <c:v>1559</c:v>
                </c:pt>
                <c:pt idx="152">
                  <c:v>726</c:v>
                </c:pt>
                <c:pt idx="153">
                  <c:v>3965</c:v>
                </c:pt>
                <c:pt idx="154">
                  <c:v>5765</c:v>
                </c:pt>
                <c:pt idx="155">
                  <c:v>659</c:v>
                </c:pt>
                <c:pt idx="156">
                  <c:v>1306</c:v>
                </c:pt>
                <c:pt idx="157">
                  <c:v>1266</c:v>
                </c:pt>
                <c:pt idx="158">
                  <c:v>6944</c:v>
                </c:pt>
                <c:pt idx="159">
                  <c:v>1084</c:v>
                </c:pt>
                <c:pt idx="160">
                  <c:v>1531</c:v>
                </c:pt>
                <c:pt idx="161">
                  <c:v>1040</c:v>
                </c:pt>
                <c:pt idx="162">
                  <c:v>1885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D7-4132-9192-E5C29CA4CAFF}"/>
            </c:ext>
          </c:extLst>
        </c:ser>
        <c:ser>
          <c:idx val="1"/>
          <c:order val="1"/>
          <c:tx>
            <c:strRef>
              <c:f>[5]Industry!$C$1</c:f>
              <c:strCache>
                <c:ptCount val="1"/>
                <c:pt idx="0">
                  <c:v>주택착공: 수도권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[5]Industry!$A$2:$A$164</c:f>
              <c:numCache>
                <c:formatCode>General</c:formatCode>
                <c:ptCount val="163"/>
                <c:pt idx="0">
                  <c:v>40544</c:v>
                </c:pt>
                <c:pt idx="1">
                  <c:v>40575</c:v>
                </c:pt>
                <c:pt idx="2">
                  <c:v>40603</c:v>
                </c:pt>
                <c:pt idx="3">
                  <c:v>40634</c:v>
                </c:pt>
                <c:pt idx="4">
                  <c:v>40664</c:v>
                </c:pt>
                <c:pt idx="5">
                  <c:v>40695</c:v>
                </c:pt>
                <c:pt idx="6">
                  <c:v>40725</c:v>
                </c:pt>
                <c:pt idx="7">
                  <c:v>40756</c:v>
                </c:pt>
                <c:pt idx="8">
                  <c:v>40787</c:v>
                </c:pt>
                <c:pt idx="9">
                  <c:v>40817</c:v>
                </c:pt>
                <c:pt idx="10">
                  <c:v>40848</c:v>
                </c:pt>
                <c:pt idx="11">
                  <c:v>40878</c:v>
                </c:pt>
                <c:pt idx="12">
                  <c:v>40909</c:v>
                </c:pt>
                <c:pt idx="13">
                  <c:v>40940</c:v>
                </c:pt>
                <c:pt idx="14">
                  <c:v>40969</c:v>
                </c:pt>
                <c:pt idx="15">
                  <c:v>41000</c:v>
                </c:pt>
                <c:pt idx="16">
                  <c:v>41030</c:v>
                </c:pt>
                <c:pt idx="17">
                  <c:v>41061</c:v>
                </c:pt>
                <c:pt idx="18">
                  <c:v>41091</c:v>
                </c:pt>
                <c:pt idx="19">
                  <c:v>41122</c:v>
                </c:pt>
                <c:pt idx="20">
                  <c:v>41153</c:v>
                </c:pt>
                <c:pt idx="21">
                  <c:v>41183</c:v>
                </c:pt>
                <c:pt idx="22">
                  <c:v>41214</c:v>
                </c:pt>
                <c:pt idx="23">
                  <c:v>41244</c:v>
                </c:pt>
                <c:pt idx="24">
                  <c:v>41275</c:v>
                </c:pt>
                <c:pt idx="25">
                  <c:v>41306</c:v>
                </c:pt>
                <c:pt idx="26">
                  <c:v>41334</c:v>
                </c:pt>
                <c:pt idx="27">
                  <c:v>41365</c:v>
                </c:pt>
                <c:pt idx="28">
                  <c:v>41395</c:v>
                </c:pt>
                <c:pt idx="29">
                  <c:v>41426</c:v>
                </c:pt>
                <c:pt idx="30">
                  <c:v>41456</c:v>
                </c:pt>
                <c:pt idx="31">
                  <c:v>41487</c:v>
                </c:pt>
                <c:pt idx="32">
                  <c:v>41518</c:v>
                </c:pt>
                <c:pt idx="33">
                  <c:v>41548</c:v>
                </c:pt>
                <c:pt idx="34">
                  <c:v>41579</c:v>
                </c:pt>
                <c:pt idx="35">
                  <c:v>41609</c:v>
                </c:pt>
                <c:pt idx="36">
                  <c:v>41640</c:v>
                </c:pt>
                <c:pt idx="37">
                  <c:v>41671</c:v>
                </c:pt>
                <c:pt idx="38">
                  <c:v>41699</c:v>
                </c:pt>
                <c:pt idx="39">
                  <c:v>41730</c:v>
                </c:pt>
                <c:pt idx="40">
                  <c:v>41760</c:v>
                </c:pt>
                <c:pt idx="41">
                  <c:v>41791</c:v>
                </c:pt>
                <c:pt idx="42">
                  <c:v>41821</c:v>
                </c:pt>
                <c:pt idx="43">
                  <c:v>41852</c:v>
                </c:pt>
                <c:pt idx="44">
                  <c:v>41883</c:v>
                </c:pt>
                <c:pt idx="45">
                  <c:v>41913</c:v>
                </c:pt>
                <c:pt idx="46">
                  <c:v>41944</c:v>
                </c:pt>
                <c:pt idx="47">
                  <c:v>41974</c:v>
                </c:pt>
                <c:pt idx="48">
                  <c:v>42005</c:v>
                </c:pt>
                <c:pt idx="49">
                  <c:v>42036</c:v>
                </c:pt>
                <c:pt idx="50">
                  <c:v>42064</c:v>
                </c:pt>
                <c:pt idx="51">
                  <c:v>42095</c:v>
                </c:pt>
                <c:pt idx="52">
                  <c:v>42125</c:v>
                </c:pt>
                <c:pt idx="53">
                  <c:v>42156</c:v>
                </c:pt>
                <c:pt idx="54">
                  <c:v>42186</c:v>
                </c:pt>
                <c:pt idx="55">
                  <c:v>42217</c:v>
                </c:pt>
                <c:pt idx="56">
                  <c:v>42248</c:v>
                </c:pt>
                <c:pt idx="57">
                  <c:v>42278</c:v>
                </c:pt>
                <c:pt idx="58">
                  <c:v>42309</c:v>
                </c:pt>
                <c:pt idx="59">
                  <c:v>42339</c:v>
                </c:pt>
                <c:pt idx="60">
                  <c:v>42370</c:v>
                </c:pt>
                <c:pt idx="61">
                  <c:v>42401</c:v>
                </c:pt>
                <c:pt idx="62">
                  <c:v>42430</c:v>
                </c:pt>
                <c:pt idx="63">
                  <c:v>42461</c:v>
                </c:pt>
                <c:pt idx="64">
                  <c:v>42491</c:v>
                </c:pt>
                <c:pt idx="65">
                  <c:v>42522</c:v>
                </c:pt>
                <c:pt idx="66">
                  <c:v>42552</c:v>
                </c:pt>
                <c:pt idx="67">
                  <c:v>42583</c:v>
                </c:pt>
                <c:pt idx="68">
                  <c:v>42614</c:v>
                </c:pt>
                <c:pt idx="69">
                  <c:v>42644</c:v>
                </c:pt>
                <c:pt idx="70">
                  <c:v>42675</c:v>
                </c:pt>
                <c:pt idx="71">
                  <c:v>42705</c:v>
                </c:pt>
                <c:pt idx="72">
                  <c:v>42736</c:v>
                </c:pt>
                <c:pt idx="73">
                  <c:v>42767</c:v>
                </c:pt>
                <c:pt idx="74">
                  <c:v>42795</c:v>
                </c:pt>
                <c:pt idx="75">
                  <c:v>42826</c:v>
                </c:pt>
                <c:pt idx="76">
                  <c:v>42856</c:v>
                </c:pt>
                <c:pt idx="77">
                  <c:v>42887</c:v>
                </c:pt>
                <c:pt idx="78">
                  <c:v>42917</c:v>
                </c:pt>
                <c:pt idx="79">
                  <c:v>42948</c:v>
                </c:pt>
                <c:pt idx="80">
                  <c:v>42979</c:v>
                </c:pt>
                <c:pt idx="81">
                  <c:v>43009</c:v>
                </c:pt>
                <c:pt idx="82">
                  <c:v>43040</c:v>
                </c:pt>
                <c:pt idx="83">
                  <c:v>43070</c:v>
                </c:pt>
                <c:pt idx="84">
                  <c:v>43101</c:v>
                </c:pt>
                <c:pt idx="85">
                  <c:v>43132</c:v>
                </c:pt>
                <c:pt idx="86">
                  <c:v>43160</c:v>
                </c:pt>
                <c:pt idx="87">
                  <c:v>43191</c:v>
                </c:pt>
                <c:pt idx="88">
                  <c:v>43221</c:v>
                </c:pt>
                <c:pt idx="89">
                  <c:v>43252</c:v>
                </c:pt>
                <c:pt idx="90">
                  <c:v>43282</c:v>
                </c:pt>
                <c:pt idx="91">
                  <c:v>43313</c:v>
                </c:pt>
                <c:pt idx="92">
                  <c:v>43344</c:v>
                </c:pt>
                <c:pt idx="93">
                  <c:v>43374</c:v>
                </c:pt>
                <c:pt idx="94">
                  <c:v>43405</c:v>
                </c:pt>
                <c:pt idx="95">
                  <c:v>43435</c:v>
                </c:pt>
                <c:pt idx="96">
                  <c:v>43466</c:v>
                </c:pt>
                <c:pt idx="97">
                  <c:v>43497</c:v>
                </c:pt>
                <c:pt idx="98">
                  <c:v>43525</c:v>
                </c:pt>
                <c:pt idx="99">
                  <c:v>43556</c:v>
                </c:pt>
                <c:pt idx="100">
                  <c:v>43586</c:v>
                </c:pt>
                <c:pt idx="101">
                  <c:v>43617</c:v>
                </c:pt>
                <c:pt idx="102">
                  <c:v>43647</c:v>
                </c:pt>
                <c:pt idx="103">
                  <c:v>43678</c:v>
                </c:pt>
                <c:pt idx="104">
                  <c:v>43709</c:v>
                </c:pt>
                <c:pt idx="105">
                  <c:v>43739</c:v>
                </c:pt>
                <c:pt idx="106">
                  <c:v>43770</c:v>
                </c:pt>
                <c:pt idx="107">
                  <c:v>43800</c:v>
                </c:pt>
                <c:pt idx="108">
                  <c:v>43831</c:v>
                </c:pt>
                <c:pt idx="109">
                  <c:v>43862</c:v>
                </c:pt>
                <c:pt idx="110">
                  <c:v>43891</c:v>
                </c:pt>
                <c:pt idx="111">
                  <c:v>43922</c:v>
                </c:pt>
                <c:pt idx="112">
                  <c:v>43952</c:v>
                </c:pt>
                <c:pt idx="113">
                  <c:v>43983</c:v>
                </c:pt>
                <c:pt idx="114">
                  <c:v>44013</c:v>
                </c:pt>
                <c:pt idx="115">
                  <c:v>44044</c:v>
                </c:pt>
                <c:pt idx="116">
                  <c:v>44075</c:v>
                </c:pt>
                <c:pt idx="117">
                  <c:v>44105</c:v>
                </c:pt>
                <c:pt idx="118">
                  <c:v>44136</c:v>
                </c:pt>
                <c:pt idx="119">
                  <c:v>44166</c:v>
                </c:pt>
                <c:pt idx="120">
                  <c:v>44197</c:v>
                </c:pt>
                <c:pt idx="121">
                  <c:v>44228</c:v>
                </c:pt>
                <c:pt idx="122">
                  <c:v>44256</c:v>
                </c:pt>
                <c:pt idx="123">
                  <c:v>44287</c:v>
                </c:pt>
                <c:pt idx="124">
                  <c:v>44317</c:v>
                </c:pt>
                <c:pt idx="125">
                  <c:v>44348</c:v>
                </c:pt>
                <c:pt idx="126">
                  <c:v>44378</c:v>
                </c:pt>
                <c:pt idx="127">
                  <c:v>44409</c:v>
                </c:pt>
                <c:pt idx="128">
                  <c:v>44440</c:v>
                </c:pt>
                <c:pt idx="129">
                  <c:v>44470</c:v>
                </c:pt>
                <c:pt idx="130">
                  <c:v>44501</c:v>
                </c:pt>
                <c:pt idx="131">
                  <c:v>44531</c:v>
                </c:pt>
                <c:pt idx="132">
                  <c:v>44562</c:v>
                </c:pt>
                <c:pt idx="133">
                  <c:v>44593</c:v>
                </c:pt>
                <c:pt idx="134">
                  <c:v>44621</c:v>
                </c:pt>
                <c:pt idx="135">
                  <c:v>44652</c:v>
                </c:pt>
                <c:pt idx="136">
                  <c:v>44682</c:v>
                </c:pt>
                <c:pt idx="137">
                  <c:v>44713</c:v>
                </c:pt>
                <c:pt idx="138">
                  <c:v>44743</c:v>
                </c:pt>
                <c:pt idx="139">
                  <c:v>44774</c:v>
                </c:pt>
                <c:pt idx="140">
                  <c:v>44805</c:v>
                </c:pt>
                <c:pt idx="141">
                  <c:v>44835</c:v>
                </c:pt>
                <c:pt idx="142">
                  <c:v>44866</c:v>
                </c:pt>
                <c:pt idx="143">
                  <c:v>44896</c:v>
                </c:pt>
                <c:pt idx="144">
                  <c:v>44927</c:v>
                </c:pt>
                <c:pt idx="145">
                  <c:v>44958</c:v>
                </c:pt>
                <c:pt idx="146">
                  <c:v>44986</c:v>
                </c:pt>
                <c:pt idx="147">
                  <c:v>45017</c:v>
                </c:pt>
                <c:pt idx="148">
                  <c:v>45047</c:v>
                </c:pt>
                <c:pt idx="149">
                  <c:v>45078</c:v>
                </c:pt>
                <c:pt idx="150">
                  <c:v>45108</c:v>
                </c:pt>
                <c:pt idx="151">
                  <c:v>45139</c:v>
                </c:pt>
                <c:pt idx="152">
                  <c:v>45170</c:v>
                </c:pt>
                <c:pt idx="153">
                  <c:v>45200</c:v>
                </c:pt>
                <c:pt idx="154">
                  <c:v>45231</c:v>
                </c:pt>
                <c:pt idx="155">
                  <c:v>45261</c:v>
                </c:pt>
                <c:pt idx="156">
                  <c:v>45292</c:v>
                </c:pt>
                <c:pt idx="157">
                  <c:v>45323</c:v>
                </c:pt>
                <c:pt idx="158">
                  <c:v>45352</c:v>
                </c:pt>
                <c:pt idx="159">
                  <c:v>45383</c:v>
                </c:pt>
                <c:pt idx="160">
                  <c:v>45413</c:v>
                </c:pt>
                <c:pt idx="161">
                  <c:v>45444</c:v>
                </c:pt>
                <c:pt idx="162">
                  <c:v>45474</c:v>
                </c:pt>
              </c:numCache>
            </c:numRef>
          </c:cat>
          <c:val>
            <c:numRef>
              <c:f>[5]Industry!$C$2:$C$164</c:f>
              <c:numCache>
                <c:formatCode>General</c:formatCode>
                <c:ptCount val="163"/>
                <c:pt idx="0">
                  <c:v>2405</c:v>
                </c:pt>
                <c:pt idx="1">
                  <c:v>5470</c:v>
                </c:pt>
                <c:pt idx="2">
                  <c:v>8293</c:v>
                </c:pt>
                <c:pt idx="3">
                  <c:v>14645</c:v>
                </c:pt>
                <c:pt idx="4">
                  <c:v>8478</c:v>
                </c:pt>
                <c:pt idx="5">
                  <c:v>6275</c:v>
                </c:pt>
                <c:pt idx="6">
                  <c:v>5199</c:v>
                </c:pt>
                <c:pt idx="7">
                  <c:v>7729</c:v>
                </c:pt>
                <c:pt idx="8">
                  <c:v>7351</c:v>
                </c:pt>
                <c:pt idx="9">
                  <c:v>17266</c:v>
                </c:pt>
                <c:pt idx="10">
                  <c:v>15232</c:v>
                </c:pt>
                <c:pt idx="11">
                  <c:v>20515</c:v>
                </c:pt>
                <c:pt idx="12">
                  <c:v>5324</c:v>
                </c:pt>
                <c:pt idx="13">
                  <c:v>5112</c:v>
                </c:pt>
                <c:pt idx="14">
                  <c:v>11113</c:v>
                </c:pt>
                <c:pt idx="15">
                  <c:v>7097</c:v>
                </c:pt>
                <c:pt idx="16">
                  <c:v>7309</c:v>
                </c:pt>
                <c:pt idx="17">
                  <c:v>22221</c:v>
                </c:pt>
                <c:pt idx="18">
                  <c:v>8354</c:v>
                </c:pt>
                <c:pt idx="19">
                  <c:v>10092</c:v>
                </c:pt>
                <c:pt idx="20">
                  <c:v>16237</c:v>
                </c:pt>
                <c:pt idx="21">
                  <c:v>16385</c:v>
                </c:pt>
                <c:pt idx="22">
                  <c:v>6080</c:v>
                </c:pt>
                <c:pt idx="23">
                  <c:v>20435</c:v>
                </c:pt>
                <c:pt idx="24">
                  <c:v>4769</c:v>
                </c:pt>
                <c:pt idx="25">
                  <c:v>11774</c:v>
                </c:pt>
                <c:pt idx="26">
                  <c:v>6822</c:v>
                </c:pt>
                <c:pt idx="27">
                  <c:v>10668</c:v>
                </c:pt>
                <c:pt idx="28">
                  <c:v>6823</c:v>
                </c:pt>
                <c:pt idx="29">
                  <c:v>12502</c:v>
                </c:pt>
                <c:pt idx="30">
                  <c:v>12484</c:v>
                </c:pt>
                <c:pt idx="31">
                  <c:v>12484</c:v>
                </c:pt>
                <c:pt idx="32">
                  <c:v>11838</c:v>
                </c:pt>
                <c:pt idx="33">
                  <c:v>8016</c:v>
                </c:pt>
                <c:pt idx="34">
                  <c:v>9181</c:v>
                </c:pt>
                <c:pt idx="35">
                  <c:v>21621</c:v>
                </c:pt>
                <c:pt idx="36">
                  <c:v>4957</c:v>
                </c:pt>
                <c:pt idx="37">
                  <c:v>5804</c:v>
                </c:pt>
                <c:pt idx="38">
                  <c:v>10990</c:v>
                </c:pt>
                <c:pt idx="39">
                  <c:v>17423</c:v>
                </c:pt>
                <c:pt idx="40">
                  <c:v>11081</c:v>
                </c:pt>
                <c:pt idx="41">
                  <c:v>8282</c:v>
                </c:pt>
                <c:pt idx="42">
                  <c:v>9295</c:v>
                </c:pt>
                <c:pt idx="43">
                  <c:v>9790</c:v>
                </c:pt>
                <c:pt idx="44">
                  <c:v>9761</c:v>
                </c:pt>
                <c:pt idx="45">
                  <c:v>19236</c:v>
                </c:pt>
                <c:pt idx="46">
                  <c:v>16975</c:v>
                </c:pt>
                <c:pt idx="47">
                  <c:v>25029</c:v>
                </c:pt>
                <c:pt idx="48">
                  <c:v>7249</c:v>
                </c:pt>
                <c:pt idx="49">
                  <c:v>11947</c:v>
                </c:pt>
                <c:pt idx="50">
                  <c:v>20736</c:v>
                </c:pt>
                <c:pt idx="51">
                  <c:v>26136</c:v>
                </c:pt>
                <c:pt idx="52">
                  <c:v>23999</c:v>
                </c:pt>
                <c:pt idx="53">
                  <c:v>23301</c:v>
                </c:pt>
                <c:pt idx="54">
                  <c:v>20545</c:v>
                </c:pt>
                <c:pt idx="55">
                  <c:v>33303</c:v>
                </c:pt>
                <c:pt idx="56">
                  <c:v>15058</c:v>
                </c:pt>
                <c:pt idx="57">
                  <c:v>39798</c:v>
                </c:pt>
                <c:pt idx="58">
                  <c:v>33374</c:v>
                </c:pt>
                <c:pt idx="59">
                  <c:v>31644</c:v>
                </c:pt>
                <c:pt idx="60">
                  <c:v>6989</c:v>
                </c:pt>
                <c:pt idx="61">
                  <c:v>10183</c:v>
                </c:pt>
                <c:pt idx="62">
                  <c:v>20930</c:v>
                </c:pt>
                <c:pt idx="63">
                  <c:v>23394</c:v>
                </c:pt>
                <c:pt idx="64">
                  <c:v>21557</c:v>
                </c:pt>
                <c:pt idx="65">
                  <c:v>23390</c:v>
                </c:pt>
                <c:pt idx="66">
                  <c:v>26666</c:v>
                </c:pt>
                <c:pt idx="67">
                  <c:v>15220</c:v>
                </c:pt>
                <c:pt idx="68">
                  <c:v>23737</c:v>
                </c:pt>
                <c:pt idx="69">
                  <c:v>20565</c:v>
                </c:pt>
                <c:pt idx="70">
                  <c:v>23157</c:v>
                </c:pt>
                <c:pt idx="71">
                  <c:v>37493</c:v>
                </c:pt>
                <c:pt idx="72">
                  <c:v>8187</c:v>
                </c:pt>
                <c:pt idx="73">
                  <c:v>9714</c:v>
                </c:pt>
                <c:pt idx="74">
                  <c:v>12383</c:v>
                </c:pt>
                <c:pt idx="75">
                  <c:v>8186</c:v>
                </c:pt>
                <c:pt idx="76">
                  <c:v>14957</c:v>
                </c:pt>
                <c:pt idx="77">
                  <c:v>19388</c:v>
                </c:pt>
                <c:pt idx="78">
                  <c:v>12556</c:v>
                </c:pt>
                <c:pt idx="79">
                  <c:v>18980</c:v>
                </c:pt>
                <c:pt idx="80">
                  <c:v>17695</c:v>
                </c:pt>
                <c:pt idx="81">
                  <c:v>14331</c:v>
                </c:pt>
                <c:pt idx="82">
                  <c:v>10656</c:v>
                </c:pt>
                <c:pt idx="83">
                  <c:v>43558</c:v>
                </c:pt>
                <c:pt idx="84">
                  <c:v>9230</c:v>
                </c:pt>
                <c:pt idx="85">
                  <c:v>10567</c:v>
                </c:pt>
                <c:pt idx="86">
                  <c:v>22354</c:v>
                </c:pt>
                <c:pt idx="87">
                  <c:v>17201</c:v>
                </c:pt>
                <c:pt idx="88">
                  <c:v>19382</c:v>
                </c:pt>
                <c:pt idx="89">
                  <c:v>10913</c:v>
                </c:pt>
                <c:pt idx="90">
                  <c:v>8488</c:v>
                </c:pt>
                <c:pt idx="91">
                  <c:v>11303</c:v>
                </c:pt>
                <c:pt idx="92">
                  <c:v>9249</c:v>
                </c:pt>
                <c:pt idx="93">
                  <c:v>12023</c:v>
                </c:pt>
                <c:pt idx="94">
                  <c:v>19657</c:v>
                </c:pt>
                <c:pt idx="95">
                  <c:v>30609</c:v>
                </c:pt>
                <c:pt idx="96">
                  <c:v>10334</c:v>
                </c:pt>
                <c:pt idx="97">
                  <c:v>9154</c:v>
                </c:pt>
                <c:pt idx="98">
                  <c:v>10741</c:v>
                </c:pt>
                <c:pt idx="99">
                  <c:v>14981</c:v>
                </c:pt>
                <c:pt idx="100">
                  <c:v>17181</c:v>
                </c:pt>
                <c:pt idx="101">
                  <c:v>17942</c:v>
                </c:pt>
                <c:pt idx="102">
                  <c:v>10261</c:v>
                </c:pt>
                <c:pt idx="103">
                  <c:v>17870</c:v>
                </c:pt>
                <c:pt idx="104">
                  <c:v>7904</c:v>
                </c:pt>
                <c:pt idx="105">
                  <c:v>16443</c:v>
                </c:pt>
                <c:pt idx="106">
                  <c:v>18070</c:v>
                </c:pt>
                <c:pt idx="107">
                  <c:v>49347</c:v>
                </c:pt>
                <c:pt idx="108">
                  <c:v>6731</c:v>
                </c:pt>
                <c:pt idx="109">
                  <c:v>6790</c:v>
                </c:pt>
                <c:pt idx="110">
                  <c:v>16637</c:v>
                </c:pt>
                <c:pt idx="111">
                  <c:v>14050</c:v>
                </c:pt>
                <c:pt idx="112">
                  <c:v>19074</c:v>
                </c:pt>
                <c:pt idx="113">
                  <c:v>20793</c:v>
                </c:pt>
                <c:pt idx="114">
                  <c:v>18960</c:v>
                </c:pt>
                <c:pt idx="115">
                  <c:v>11129</c:v>
                </c:pt>
                <c:pt idx="116">
                  <c:v>15987</c:v>
                </c:pt>
                <c:pt idx="117">
                  <c:v>11957</c:v>
                </c:pt>
                <c:pt idx="118">
                  <c:v>12854</c:v>
                </c:pt>
                <c:pt idx="119">
                  <c:v>55486</c:v>
                </c:pt>
                <c:pt idx="120">
                  <c:v>15177</c:v>
                </c:pt>
                <c:pt idx="121">
                  <c:v>21401</c:v>
                </c:pt>
                <c:pt idx="122">
                  <c:v>26524</c:v>
                </c:pt>
                <c:pt idx="123">
                  <c:v>17618</c:v>
                </c:pt>
                <c:pt idx="124">
                  <c:v>15358</c:v>
                </c:pt>
                <c:pt idx="125">
                  <c:v>15547</c:v>
                </c:pt>
                <c:pt idx="126">
                  <c:v>12019</c:v>
                </c:pt>
                <c:pt idx="127">
                  <c:v>14252</c:v>
                </c:pt>
                <c:pt idx="128">
                  <c:v>21154</c:v>
                </c:pt>
                <c:pt idx="129">
                  <c:v>11983</c:v>
                </c:pt>
                <c:pt idx="130">
                  <c:v>18960</c:v>
                </c:pt>
                <c:pt idx="131">
                  <c:v>41529</c:v>
                </c:pt>
                <c:pt idx="132">
                  <c:v>5627</c:v>
                </c:pt>
                <c:pt idx="133">
                  <c:v>13272</c:v>
                </c:pt>
                <c:pt idx="134">
                  <c:v>15284</c:v>
                </c:pt>
                <c:pt idx="135">
                  <c:v>11854</c:v>
                </c:pt>
                <c:pt idx="136">
                  <c:v>8601</c:v>
                </c:pt>
                <c:pt idx="137">
                  <c:v>10822</c:v>
                </c:pt>
                <c:pt idx="138">
                  <c:v>8525</c:v>
                </c:pt>
                <c:pt idx="139">
                  <c:v>10283</c:v>
                </c:pt>
                <c:pt idx="140">
                  <c:v>12931</c:v>
                </c:pt>
                <c:pt idx="141">
                  <c:v>9275</c:v>
                </c:pt>
                <c:pt idx="142">
                  <c:v>7586</c:v>
                </c:pt>
                <c:pt idx="143">
                  <c:v>9763</c:v>
                </c:pt>
                <c:pt idx="144">
                  <c:v>9429</c:v>
                </c:pt>
                <c:pt idx="145">
                  <c:v>6505</c:v>
                </c:pt>
                <c:pt idx="146">
                  <c:v>9378</c:v>
                </c:pt>
                <c:pt idx="147">
                  <c:v>3756</c:v>
                </c:pt>
                <c:pt idx="148">
                  <c:v>3082</c:v>
                </c:pt>
                <c:pt idx="149">
                  <c:v>7005</c:v>
                </c:pt>
                <c:pt idx="150">
                  <c:v>8040</c:v>
                </c:pt>
                <c:pt idx="151">
                  <c:v>3063</c:v>
                </c:pt>
                <c:pt idx="152">
                  <c:v>4911</c:v>
                </c:pt>
                <c:pt idx="153">
                  <c:v>6993</c:v>
                </c:pt>
                <c:pt idx="154">
                  <c:v>11973</c:v>
                </c:pt>
                <c:pt idx="155">
                  <c:v>19144</c:v>
                </c:pt>
                <c:pt idx="156">
                  <c:v>11324</c:v>
                </c:pt>
                <c:pt idx="157">
                  <c:v>2244</c:v>
                </c:pt>
                <c:pt idx="158">
                  <c:v>1081</c:v>
                </c:pt>
                <c:pt idx="159">
                  <c:v>28008</c:v>
                </c:pt>
                <c:pt idx="160">
                  <c:v>8562</c:v>
                </c:pt>
                <c:pt idx="161">
                  <c:v>7058</c:v>
                </c:pt>
                <c:pt idx="162">
                  <c:v>6003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DD7-4132-9192-E5C29CA4CAFF}"/>
            </c:ext>
          </c:extLst>
        </c:ser>
        <c:ser>
          <c:idx val="2"/>
          <c:order val="2"/>
          <c:tx>
            <c:strRef>
              <c:f>[5]Industry!$D$1</c:f>
              <c:strCache>
                <c:ptCount val="1"/>
                <c:pt idx="0">
                  <c:v>주택착공: 5대 광역시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[5]Industry!$A$2:$A$164</c:f>
              <c:numCache>
                <c:formatCode>General</c:formatCode>
                <c:ptCount val="163"/>
                <c:pt idx="0">
                  <c:v>40544</c:v>
                </c:pt>
                <c:pt idx="1">
                  <c:v>40575</c:v>
                </c:pt>
                <c:pt idx="2">
                  <c:v>40603</c:v>
                </c:pt>
                <c:pt idx="3">
                  <c:v>40634</c:v>
                </c:pt>
                <c:pt idx="4">
                  <c:v>40664</c:v>
                </c:pt>
                <c:pt idx="5">
                  <c:v>40695</c:v>
                </c:pt>
                <c:pt idx="6">
                  <c:v>40725</c:v>
                </c:pt>
                <c:pt idx="7">
                  <c:v>40756</c:v>
                </c:pt>
                <c:pt idx="8">
                  <c:v>40787</c:v>
                </c:pt>
                <c:pt idx="9">
                  <c:v>40817</c:v>
                </c:pt>
                <c:pt idx="10">
                  <c:v>40848</c:v>
                </c:pt>
                <c:pt idx="11">
                  <c:v>40878</c:v>
                </c:pt>
                <c:pt idx="12">
                  <c:v>40909</c:v>
                </c:pt>
                <c:pt idx="13">
                  <c:v>40940</c:v>
                </c:pt>
                <c:pt idx="14">
                  <c:v>40969</c:v>
                </c:pt>
                <c:pt idx="15">
                  <c:v>41000</c:v>
                </c:pt>
                <c:pt idx="16">
                  <c:v>41030</c:v>
                </c:pt>
                <c:pt idx="17">
                  <c:v>41061</c:v>
                </c:pt>
                <c:pt idx="18">
                  <c:v>41091</c:v>
                </c:pt>
                <c:pt idx="19">
                  <c:v>41122</c:v>
                </c:pt>
                <c:pt idx="20">
                  <c:v>41153</c:v>
                </c:pt>
                <c:pt idx="21">
                  <c:v>41183</c:v>
                </c:pt>
                <c:pt idx="22">
                  <c:v>41214</c:v>
                </c:pt>
                <c:pt idx="23">
                  <c:v>41244</c:v>
                </c:pt>
                <c:pt idx="24">
                  <c:v>41275</c:v>
                </c:pt>
                <c:pt idx="25">
                  <c:v>41306</c:v>
                </c:pt>
                <c:pt idx="26">
                  <c:v>41334</c:v>
                </c:pt>
                <c:pt idx="27">
                  <c:v>41365</c:v>
                </c:pt>
                <c:pt idx="28">
                  <c:v>41395</c:v>
                </c:pt>
                <c:pt idx="29">
                  <c:v>41426</c:v>
                </c:pt>
                <c:pt idx="30">
                  <c:v>41456</c:v>
                </c:pt>
                <c:pt idx="31">
                  <c:v>41487</c:v>
                </c:pt>
                <c:pt idx="32">
                  <c:v>41518</c:v>
                </c:pt>
                <c:pt idx="33">
                  <c:v>41548</c:v>
                </c:pt>
                <c:pt idx="34">
                  <c:v>41579</c:v>
                </c:pt>
                <c:pt idx="35">
                  <c:v>41609</c:v>
                </c:pt>
                <c:pt idx="36">
                  <c:v>41640</c:v>
                </c:pt>
                <c:pt idx="37">
                  <c:v>41671</c:v>
                </c:pt>
                <c:pt idx="38">
                  <c:v>41699</c:v>
                </c:pt>
                <c:pt idx="39">
                  <c:v>41730</c:v>
                </c:pt>
                <c:pt idx="40">
                  <c:v>41760</c:v>
                </c:pt>
                <c:pt idx="41">
                  <c:v>41791</c:v>
                </c:pt>
                <c:pt idx="42">
                  <c:v>41821</c:v>
                </c:pt>
                <c:pt idx="43">
                  <c:v>41852</c:v>
                </c:pt>
                <c:pt idx="44">
                  <c:v>41883</c:v>
                </c:pt>
                <c:pt idx="45">
                  <c:v>41913</c:v>
                </c:pt>
                <c:pt idx="46">
                  <c:v>41944</c:v>
                </c:pt>
                <c:pt idx="47">
                  <c:v>41974</c:v>
                </c:pt>
                <c:pt idx="48">
                  <c:v>42005</c:v>
                </c:pt>
                <c:pt idx="49">
                  <c:v>42036</c:v>
                </c:pt>
                <c:pt idx="50">
                  <c:v>42064</c:v>
                </c:pt>
                <c:pt idx="51">
                  <c:v>42095</c:v>
                </c:pt>
                <c:pt idx="52">
                  <c:v>42125</c:v>
                </c:pt>
                <c:pt idx="53">
                  <c:v>42156</c:v>
                </c:pt>
                <c:pt idx="54">
                  <c:v>42186</c:v>
                </c:pt>
                <c:pt idx="55">
                  <c:v>42217</c:v>
                </c:pt>
                <c:pt idx="56">
                  <c:v>42248</c:v>
                </c:pt>
                <c:pt idx="57">
                  <c:v>42278</c:v>
                </c:pt>
                <c:pt idx="58">
                  <c:v>42309</c:v>
                </c:pt>
                <c:pt idx="59">
                  <c:v>42339</c:v>
                </c:pt>
                <c:pt idx="60">
                  <c:v>42370</c:v>
                </c:pt>
                <c:pt idx="61">
                  <c:v>42401</c:v>
                </c:pt>
                <c:pt idx="62">
                  <c:v>42430</c:v>
                </c:pt>
                <c:pt idx="63">
                  <c:v>42461</c:v>
                </c:pt>
                <c:pt idx="64">
                  <c:v>42491</c:v>
                </c:pt>
                <c:pt idx="65">
                  <c:v>42522</c:v>
                </c:pt>
                <c:pt idx="66">
                  <c:v>42552</c:v>
                </c:pt>
                <c:pt idx="67">
                  <c:v>42583</c:v>
                </c:pt>
                <c:pt idx="68">
                  <c:v>42614</c:v>
                </c:pt>
                <c:pt idx="69">
                  <c:v>42644</c:v>
                </c:pt>
                <c:pt idx="70">
                  <c:v>42675</c:v>
                </c:pt>
                <c:pt idx="71">
                  <c:v>42705</c:v>
                </c:pt>
                <c:pt idx="72">
                  <c:v>42736</c:v>
                </c:pt>
                <c:pt idx="73">
                  <c:v>42767</c:v>
                </c:pt>
                <c:pt idx="74">
                  <c:v>42795</c:v>
                </c:pt>
                <c:pt idx="75">
                  <c:v>42826</c:v>
                </c:pt>
                <c:pt idx="76">
                  <c:v>42856</c:v>
                </c:pt>
                <c:pt idx="77">
                  <c:v>42887</c:v>
                </c:pt>
                <c:pt idx="78">
                  <c:v>42917</c:v>
                </c:pt>
                <c:pt idx="79">
                  <c:v>42948</c:v>
                </c:pt>
                <c:pt idx="80">
                  <c:v>42979</c:v>
                </c:pt>
                <c:pt idx="81">
                  <c:v>43009</c:v>
                </c:pt>
                <c:pt idx="82">
                  <c:v>43040</c:v>
                </c:pt>
                <c:pt idx="83">
                  <c:v>43070</c:v>
                </c:pt>
                <c:pt idx="84">
                  <c:v>43101</c:v>
                </c:pt>
                <c:pt idx="85">
                  <c:v>43132</c:v>
                </c:pt>
                <c:pt idx="86">
                  <c:v>43160</c:v>
                </c:pt>
                <c:pt idx="87">
                  <c:v>43191</c:v>
                </c:pt>
                <c:pt idx="88">
                  <c:v>43221</c:v>
                </c:pt>
                <c:pt idx="89">
                  <c:v>43252</c:v>
                </c:pt>
                <c:pt idx="90">
                  <c:v>43282</c:v>
                </c:pt>
                <c:pt idx="91">
                  <c:v>43313</c:v>
                </c:pt>
                <c:pt idx="92">
                  <c:v>43344</c:v>
                </c:pt>
                <c:pt idx="93">
                  <c:v>43374</c:v>
                </c:pt>
                <c:pt idx="94">
                  <c:v>43405</c:v>
                </c:pt>
                <c:pt idx="95">
                  <c:v>43435</c:v>
                </c:pt>
                <c:pt idx="96">
                  <c:v>43466</c:v>
                </c:pt>
                <c:pt idx="97">
                  <c:v>43497</c:v>
                </c:pt>
                <c:pt idx="98">
                  <c:v>43525</c:v>
                </c:pt>
                <c:pt idx="99">
                  <c:v>43556</c:v>
                </c:pt>
                <c:pt idx="100">
                  <c:v>43586</c:v>
                </c:pt>
                <c:pt idx="101">
                  <c:v>43617</c:v>
                </c:pt>
                <c:pt idx="102">
                  <c:v>43647</c:v>
                </c:pt>
                <c:pt idx="103">
                  <c:v>43678</c:v>
                </c:pt>
                <c:pt idx="104">
                  <c:v>43709</c:v>
                </c:pt>
                <c:pt idx="105">
                  <c:v>43739</c:v>
                </c:pt>
                <c:pt idx="106">
                  <c:v>43770</c:v>
                </c:pt>
                <c:pt idx="107">
                  <c:v>43800</c:v>
                </c:pt>
                <c:pt idx="108">
                  <c:v>43831</c:v>
                </c:pt>
                <c:pt idx="109">
                  <c:v>43862</c:v>
                </c:pt>
                <c:pt idx="110">
                  <c:v>43891</c:v>
                </c:pt>
                <c:pt idx="111">
                  <c:v>43922</c:v>
                </c:pt>
                <c:pt idx="112">
                  <c:v>43952</c:v>
                </c:pt>
                <c:pt idx="113">
                  <c:v>43983</c:v>
                </c:pt>
                <c:pt idx="114">
                  <c:v>44013</c:v>
                </c:pt>
                <c:pt idx="115">
                  <c:v>44044</c:v>
                </c:pt>
                <c:pt idx="116">
                  <c:v>44075</c:v>
                </c:pt>
                <c:pt idx="117">
                  <c:v>44105</c:v>
                </c:pt>
                <c:pt idx="118">
                  <c:v>44136</c:v>
                </c:pt>
                <c:pt idx="119">
                  <c:v>44166</c:v>
                </c:pt>
                <c:pt idx="120">
                  <c:v>44197</c:v>
                </c:pt>
                <c:pt idx="121">
                  <c:v>44228</c:v>
                </c:pt>
                <c:pt idx="122">
                  <c:v>44256</c:v>
                </c:pt>
                <c:pt idx="123">
                  <c:v>44287</c:v>
                </c:pt>
                <c:pt idx="124">
                  <c:v>44317</c:v>
                </c:pt>
                <c:pt idx="125">
                  <c:v>44348</c:v>
                </c:pt>
                <c:pt idx="126">
                  <c:v>44378</c:v>
                </c:pt>
                <c:pt idx="127">
                  <c:v>44409</c:v>
                </c:pt>
                <c:pt idx="128">
                  <c:v>44440</c:v>
                </c:pt>
                <c:pt idx="129">
                  <c:v>44470</c:v>
                </c:pt>
                <c:pt idx="130">
                  <c:v>44501</c:v>
                </c:pt>
                <c:pt idx="131">
                  <c:v>44531</c:v>
                </c:pt>
                <c:pt idx="132">
                  <c:v>44562</c:v>
                </c:pt>
                <c:pt idx="133">
                  <c:v>44593</c:v>
                </c:pt>
                <c:pt idx="134">
                  <c:v>44621</c:v>
                </c:pt>
                <c:pt idx="135">
                  <c:v>44652</c:v>
                </c:pt>
                <c:pt idx="136">
                  <c:v>44682</c:v>
                </c:pt>
                <c:pt idx="137">
                  <c:v>44713</c:v>
                </c:pt>
                <c:pt idx="138">
                  <c:v>44743</c:v>
                </c:pt>
                <c:pt idx="139">
                  <c:v>44774</c:v>
                </c:pt>
                <c:pt idx="140">
                  <c:v>44805</c:v>
                </c:pt>
                <c:pt idx="141">
                  <c:v>44835</c:v>
                </c:pt>
                <c:pt idx="142">
                  <c:v>44866</c:v>
                </c:pt>
                <c:pt idx="143">
                  <c:v>44896</c:v>
                </c:pt>
                <c:pt idx="144">
                  <c:v>44927</c:v>
                </c:pt>
                <c:pt idx="145">
                  <c:v>44958</c:v>
                </c:pt>
                <c:pt idx="146">
                  <c:v>44986</c:v>
                </c:pt>
                <c:pt idx="147">
                  <c:v>45017</c:v>
                </c:pt>
                <c:pt idx="148">
                  <c:v>45047</c:v>
                </c:pt>
                <c:pt idx="149">
                  <c:v>45078</c:v>
                </c:pt>
                <c:pt idx="150">
                  <c:v>45108</c:v>
                </c:pt>
                <c:pt idx="151">
                  <c:v>45139</c:v>
                </c:pt>
                <c:pt idx="152">
                  <c:v>45170</c:v>
                </c:pt>
                <c:pt idx="153">
                  <c:v>45200</c:v>
                </c:pt>
                <c:pt idx="154">
                  <c:v>45231</c:v>
                </c:pt>
                <c:pt idx="155">
                  <c:v>45261</c:v>
                </c:pt>
                <c:pt idx="156">
                  <c:v>45292</c:v>
                </c:pt>
                <c:pt idx="157">
                  <c:v>45323</c:v>
                </c:pt>
                <c:pt idx="158">
                  <c:v>45352</c:v>
                </c:pt>
                <c:pt idx="159">
                  <c:v>45383</c:v>
                </c:pt>
                <c:pt idx="160">
                  <c:v>45413</c:v>
                </c:pt>
                <c:pt idx="161">
                  <c:v>45444</c:v>
                </c:pt>
                <c:pt idx="162">
                  <c:v>45474</c:v>
                </c:pt>
              </c:numCache>
            </c:numRef>
          </c:cat>
          <c:val>
            <c:numRef>
              <c:f>[5]Industry!$D$2:$D$164</c:f>
              <c:numCache>
                <c:formatCode>General</c:formatCode>
                <c:ptCount val="163"/>
                <c:pt idx="0">
                  <c:v>3098</c:v>
                </c:pt>
                <c:pt idx="1">
                  <c:v>2202</c:v>
                </c:pt>
                <c:pt idx="2">
                  <c:v>5085</c:v>
                </c:pt>
                <c:pt idx="3">
                  <c:v>9317</c:v>
                </c:pt>
                <c:pt idx="4">
                  <c:v>6732</c:v>
                </c:pt>
                <c:pt idx="5">
                  <c:v>6778</c:v>
                </c:pt>
                <c:pt idx="6">
                  <c:v>4181</c:v>
                </c:pt>
                <c:pt idx="7">
                  <c:v>7244</c:v>
                </c:pt>
                <c:pt idx="8">
                  <c:v>6276</c:v>
                </c:pt>
                <c:pt idx="9">
                  <c:v>12329</c:v>
                </c:pt>
                <c:pt idx="10">
                  <c:v>7352</c:v>
                </c:pt>
                <c:pt idx="11">
                  <c:v>13324</c:v>
                </c:pt>
                <c:pt idx="12">
                  <c:v>4295</c:v>
                </c:pt>
                <c:pt idx="13">
                  <c:v>6188</c:v>
                </c:pt>
                <c:pt idx="14">
                  <c:v>6242</c:v>
                </c:pt>
                <c:pt idx="15">
                  <c:v>5262</c:v>
                </c:pt>
                <c:pt idx="16">
                  <c:v>7389</c:v>
                </c:pt>
                <c:pt idx="17">
                  <c:v>8785</c:v>
                </c:pt>
                <c:pt idx="18">
                  <c:v>3895</c:v>
                </c:pt>
                <c:pt idx="19">
                  <c:v>9783</c:v>
                </c:pt>
                <c:pt idx="20">
                  <c:v>8122</c:v>
                </c:pt>
                <c:pt idx="21">
                  <c:v>8181</c:v>
                </c:pt>
                <c:pt idx="22">
                  <c:v>7605</c:v>
                </c:pt>
                <c:pt idx="23">
                  <c:v>14304</c:v>
                </c:pt>
                <c:pt idx="24">
                  <c:v>2572</c:v>
                </c:pt>
                <c:pt idx="25">
                  <c:v>3936</c:v>
                </c:pt>
                <c:pt idx="26">
                  <c:v>8840</c:v>
                </c:pt>
                <c:pt idx="27">
                  <c:v>5846</c:v>
                </c:pt>
                <c:pt idx="28">
                  <c:v>4620</c:v>
                </c:pt>
                <c:pt idx="29">
                  <c:v>3293</c:v>
                </c:pt>
                <c:pt idx="30">
                  <c:v>4174</c:v>
                </c:pt>
                <c:pt idx="31">
                  <c:v>4174</c:v>
                </c:pt>
                <c:pt idx="32">
                  <c:v>4927</c:v>
                </c:pt>
                <c:pt idx="33">
                  <c:v>6309</c:v>
                </c:pt>
                <c:pt idx="34">
                  <c:v>12613</c:v>
                </c:pt>
                <c:pt idx="35">
                  <c:v>10350</c:v>
                </c:pt>
                <c:pt idx="36">
                  <c:v>4074</c:v>
                </c:pt>
                <c:pt idx="37">
                  <c:v>7079</c:v>
                </c:pt>
                <c:pt idx="38">
                  <c:v>8079</c:v>
                </c:pt>
                <c:pt idx="39">
                  <c:v>3908</c:v>
                </c:pt>
                <c:pt idx="40">
                  <c:v>5246</c:v>
                </c:pt>
                <c:pt idx="41">
                  <c:v>11403</c:v>
                </c:pt>
                <c:pt idx="42">
                  <c:v>3548</c:v>
                </c:pt>
                <c:pt idx="43">
                  <c:v>3696</c:v>
                </c:pt>
                <c:pt idx="44">
                  <c:v>9244</c:v>
                </c:pt>
                <c:pt idx="45">
                  <c:v>9332</c:v>
                </c:pt>
                <c:pt idx="46">
                  <c:v>11992</c:v>
                </c:pt>
                <c:pt idx="47">
                  <c:v>10736</c:v>
                </c:pt>
                <c:pt idx="48">
                  <c:v>4700</c:v>
                </c:pt>
                <c:pt idx="49">
                  <c:v>3030</c:v>
                </c:pt>
                <c:pt idx="50">
                  <c:v>7173</c:v>
                </c:pt>
                <c:pt idx="51">
                  <c:v>5294</c:v>
                </c:pt>
                <c:pt idx="52">
                  <c:v>6224</c:v>
                </c:pt>
                <c:pt idx="53">
                  <c:v>10264</c:v>
                </c:pt>
                <c:pt idx="54">
                  <c:v>9155</c:v>
                </c:pt>
                <c:pt idx="55">
                  <c:v>6571</c:v>
                </c:pt>
                <c:pt idx="56">
                  <c:v>3233</c:v>
                </c:pt>
                <c:pt idx="57">
                  <c:v>8098</c:v>
                </c:pt>
                <c:pt idx="58">
                  <c:v>12164</c:v>
                </c:pt>
                <c:pt idx="59">
                  <c:v>7388</c:v>
                </c:pt>
                <c:pt idx="60">
                  <c:v>7153</c:v>
                </c:pt>
                <c:pt idx="61">
                  <c:v>2838</c:v>
                </c:pt>
                <c:pt idx="62">
                  <c:v>11101</c:v>
                </c:pt>
                <c:pt idx="63">
                  <c:v>11050</c:v>
                </c:pt>
                <c:pt idx="64">
                  <c:v>5913</c:v>
                </c:pt>
                <c:pt idx="65">
                  <c:v>6498</c:v>
                </c:pt>
                <c:pt idx="66">
                  <c:v>5209</c:v>
                </c:pt>
                <c:pt idx="67">
                  <c:v>7651</c:v>
                </c:pt>
                <c:pt idx="68">
                  <c:v>2490</c:v>
                </c:pt>
                <c:pt idx="69">
                  <c:v>7590</c:v>
                </c:pt>
                <c:pt idx="70">
                  <c:v>11865</c:v>
                </c:pt>
                <c:pt idx="71">
                  <c:v>11630</c:v>
                </c:pt>
                <c:pt idx="72">
                  <c:v>4691</c:v>
                </c:pt>
                <c:pt idx="73">
                  <c:v>7105</c:v>
                </c:pt>
                <c:pt idx="74">
                  <c:v>4986</c:v>
                </c:pt>
                <c:pt idx="75">
                  <c:v>4996</c:v>
                </c:pt>
                <c:pt idx="76">
                  <c:v>4582</c:v>
                </c:pt>
                <c:pt idx="77">
                  <c:v>3450</c:v>
                </c:pt>
                <c:pt idx="78">
                  <c:v>6451</c:v>
                </c:pt>
                <c:pt idx="79">
                  <c:v>11394</c:v>
                </c:pt>
                <c:pt idx="80">
                  <c:v>10326</c:v>
                </c:pt>
                <c:pt idx="81">
                  <c:v>7909</c:v>
                </c:pt>
                <c:pt idx="82">
                  <c:v>7593</c:v>
                </c:pt>
                <c:pt idx="83">
                  <c:v>12105</c:v>
                </c:pt>
                <c:pt idx="84">
                  <c:v>2793</c:v>
                </c:pt>
                <c:pt idx="85">
                  <c:v>1952</c:v>
                </c:pt>
                <c:pt idx="86">
                  <c:v>5679</c:v>
                </c:pt>
                <c:pt idx="87">
                  <c:v>5967</c:v>
                </c:pt>
                <c:pt idx="88">
                  <c:v>7009</c:v>
                </c:pt>
                <c:pt idx="89">
                  <c:v>7632</c:v>
                </c:pt>
                <c:pt idx="90">
                  <c:v>7414</c:v>
                </c:pt>
                <c:pt idx="91">
                  <c:v>5519</c:v>
                </c:pt>
                <c:pt idx="92">
                  <c:v>11170</c:v>
                </c:pt>
                <c:pt idx="93">
                  <c:v>7530</c:v>
                </c:pt>
                <c:pt idx="94">
                  <c:v>1692</c:v>
                </c:pt>
                <c:pt idx="95">
                  <c:v>10795</c:v>
                </c:pt>
                <c:pt idx="96">
                  <c:v>4762</c:v>
                </c:pt>
                <c:pt idx="97">
                  <c:v>923</c:v>
                </c:pt>
                <c:pt idx="98">
                  <c:v>5289</c:v>
                </c:pt>
                <c:pt idx="99">
                  <c:v>4464</c:v>
                </c:pt>
                <c:pt idx="100">
                  <c:v>12994</c:v>
                </c:pt>
                <c:pt idx="101">
                  <c:v>9783</c:v>
                </c:pt>
                <c:pt idx="102">
                  <c:v>7604</c:v>
                </c:pt>
                <c:pt idx="103">
                  <c:v>8683</c:v>
                </c:pt>
                <c:pt idx="104">
                  <c:v>6110</c:v>
                </c:pt>
                <c:pt idx="105">
                  <c:v>10230</c:v>
                </c:pt>
                <c:pt idx="106">
                  <c:v>10657</c:v>
                </c:pt>
                <c:pt idx="107">
                  <c:v>9539</c:v>
                </c:pt>
                <c:pt idx="108">
                  <c:v>2235</c:v>
                </c:pt>
                <c:pt idx="109">
                  <c:v>4127</c:v>
                </c:pt>
                <c:pt idx="110">
                  <c:v>3896</c:v>
                </c:pt>
                <c:pt idx="111">
                  <c:v>10397</c:v>
                </c:pt>
                <c:pt idx="112">
                  <c:v>11192</c:v>
                </c:pt>
                <c:pt idx="113">
                  <c:v>5896</c:v>
                </c:pt>
                <c:pt idx="114">
                  <c:v>19866</c:v>
                </c:pt>
                <c:pt idx="115">
                  <c:v>2995</c:v>
                </c:pt>
                <c:pt idx="116">
                  <c:v>11464</c:v>
                </c:pt>
                <c:pt idx="117">
                  <c:v>5965</c:v>
                </c:pt>
                <c:pt idx="118">
                  <c:v>6462</c:v>
                </c:pt>
                <c:pt idx="119">
                  <c:v>13833</c:v>
                </c:pt>
                <c:pt idx="120">
                  <c:v>4269</c:v>
                </c:pt>
                <c:pt idx="121">
                  <c:v>2783</c:v>
                </c:pt>
                <c:pt idx="122">
                  <c:v>6884</c:v>
                </c:pt>
                <c:pt idx="123">
                  <c:v>8564</c:v>
                </c:pt>
                <c:pt idx="124">
                  <c:v>6776</c:v>
                </c:pt>
                <c:pt idx="125">
                  <c:v>9203</c:v>
                </c:pt>
                <c:pt idx="126">
                  <c:v>8631</c:v>
                </c:pt>
                <c:pt idx="127">
                  <c:v>7757</c:v>
                </c:pt>
                <c:pt idx="128">
                  <c:v>5838</c:v>
                </c:pt>
                <c:pt idx="129">
                  <c:v>4999</c:v>
                </c:pt>
                <c:pt idx="130">
                  <c:v>8594</c:v>
                </c:pt>
                <c:pt idx="131">
                  <c:v>14436</c:v>
                </c:pt>
                <c:pt idx="132">
                  <c:v>4641</c:v>
                </c:pt>
                <c:pt idx="133">
                  <c:v>1492</c:v>
                </c:pt>
                <c:pt idx="134">
                  <c:v>4185</c:v>
                </c:pt>
                <c:pt idx="135">
                  <c:v>4153</c:v>
                </c:pt>
                <c:pt idx="136">
                  <c:v>5296</c:v>
                </c:pt>
                <c:pt idx="137">
                  <c:v>4690</c:v>
                </c:pt>
                <c:pt idx="138">
                  <c:v>7491</c:v>
                </c:pt>
                <c:pt idx="139">
                  <c:v>5445</c:v>
                </c:pt>
                <c:pt idx="140">
                  <c:v>4960</c:v>
                </c:pt>
                <c:pt idx="141">
                  <c:v>7956</c:v>
                </c:pt>
                <c:pt idx="142">
                  <c:v>7104</c:v>
                </c:pt>
                <c:pt idx="143">
                  <c:v>2636</c:v>
                </c:pt>
                <c:pt idx="144">
                  <c:v>6316</c:v>
                </c:pt>
                <c:pt idx="145">
                  <c:v>1325</c:v>
                </c:pt>
                <c:pt idx="146">
                  <c:v>2211</c:v>
                </c:pt>
                <c:pt idx="147">
                  <c:v>1833</c:v>
                </c:pt>
                <c:pt idx="148">
                  <c:v>1901</c:v>
                </c:pt>
                <c:pt idx="149">
                  <c:v>1306</c:v>
                </c:pt>
                <c:pt idx="150">
                  <c:v>1666</c:v>
                </c:pt>
                <c:pt idx="151">
                  <c:v>880</c:v>
                </c:pt>
                <c:pt idx="152">
                  <c:v>3322</c:v>
                </c:pt>
                <c:pt idx="153">
                  <c:v>6095</c:v>
                </c:pt>
                <c:pt idx="154">
                  <c:v>2556</c:v>
                </c:pt>
                <c:pt idx="155">
                  <c:v>16375</c:v>
                </c:pt>
                <c:pt idx="156">
                  <c:v>3009</c:v>
                </c:pt>
                <c:pt idx="157">
                  <c:v>2466</c:v>
                </c:pt>
                <c:pt idx="158">
                  <c:v>1288</c:v>
                </c:pt>
                <c:pt idx="159">
                  <c:v>5908</c:v>
                </c:pt>
                <c:pt idx="160">
                  <c:v>2758</c:v>
                </c:pt>
                <c:pt idx="161">
                  <c:v>4529</c:v>
                </c:pt>
                <c:pt idx="162">
                  <c:v>4174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DD7-4132-9192-E5C29CA4CAFF}"/>
            </c:ext>
          </c:extLst>
        </c:ser>
        <c:ser>
          <c:idx val="3"/>
          <c:order val="3"/>
          <c:tx>
            <c:strRef>
              <c:f>[5]Industry!$E$1</c:f>
              <c:strCache>
                <c:ptCount val="1"/>
                <c:pt idx="0">
                  <c:v>주택착공: 지방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[5]Industry!$A$2:$A$164</c:f>
              <c:numCache>
                <c:formatCode>General</c:formatCode>
                <c:ptCount val="163"/>
                <c:pt idx="0">
                  <c:v>40544</c:v>
                </c:pt>
                <c:pt idx="1">
                  <c:v>40575</c:v>
                </c:pt>
                <c:pt idx="2">
                  <c:v>40603</c:v>
                </c:pt>
                <c:pt idx="3">
                  <c:v>40634</c:v>
                </c:pt>
                <c:pt idx="4">
                  <c:v>40664</c:v>
                </c:pt>
                <c:pt idx="5">
                  <c:v>40695</c:v>
                </c:pt>
                <c:pt idx="6">
                  <c:v>40725</c:v>
                </c:pt>
                <c:pt idx="7">
                  <c:v>40756</c:v>
                </c:pt>
                <c:pt idx="8">
                  <c:v>40787</c:v>
                </c:pt>
                <c:pt idx="9">
                  <c:v>40817</c:v>
                </c:pt>
                <c:pt idx="10">
                  <c:v>40848</c:v>
                </c:pt>
                <c:pt idx="11">
                  <c:v>40878</c:v>
                </c:pt>
                <c:pt idx="12">
                  <c:v>40909</c:v>
                </c:pt>
                <c:pt idx="13">
                  <c:v>40940</c:v>
                </c:pt>
                <c:pt idx="14">
                  <c:v>40969</c:v>
                </c:pt>
                <c:pt idx="15">
                  <c:v>41000</c:v>
                </c:pt>
                <c:pt idx="16">
                  <c:v>41030</c:v>
                </c:pt>
                <c:pt idx="17">
                  <c:v>41061</c:v>
                </c:pt>
                <c:pt idx="18">
                  <c:v>41091</c:v>
                </c:pt>
                <c:pt idx="19">
                  <c:v>41122</c:v>
                </c:pt>
                <c:pt idx="20">
                  <c:v>41153</c:v>
                </c:pt>
                <c:pt idx="21">
                  <c:v>41183</c:v>
                </c:pt>
                <c:pt idx="22">
                  <c:v>41214</c:v>
                </c:pt>
                <c:pt idx="23">
                  <c:v>41244</c:v>
                </c:pt>
                <c:pt idx="24">
                  <c:v>41275</c:v>
                </c:pt>
                <c:pt idx="25">
                  <c:v>41306</c:v>
                </c:pt>
                <c:pt idx="26">
                  <c:v>41334</c:v>
                </c:pt>
                <c:pt idx="27">
                  <c:v>41365</c:v>
                </c:pt>
                <c:pt idx="28">
                  <c:v>41395</c:v>
                </c:pt>
                <c:pt idx="29">
                  <c:v>41426</c:v>
                </c:pt>
                <c:pt idx="30">
                  <c:v>41456</c:v>
                </c:pt>
                <c:pt idx="31">
                  <c:v>41487</c:v>
                </c:pt>
                <c:pt idx="32">
                  <c:v>41518</c:v>
                </c:pt>
                <c:pt idx="33">
                  <c:v>41548</c:v>
                </c:pt>
                <c:pt idx="34">
                  <c:v>41579</c:v>
                </c:pt>
                <c:pt idx="35">
                  <c:v>41609</c:v>
                </c:pt>
                <c:pt idx="36">
                  <c:v>41640</c:v>
                </c:pt>
                <c:pt idx="37">
                  <c:v>41671</c:v>
                </c:pt>
                <c:pt idx="38">
                  <c:v>41699</c:v>
                </c:pt>
                <c:pt idx="39">
                  <c:v>41730</c:v>
                </c:pt>
                <c:pt idx="40">
                  <c:v>41760</c:v>
                </c:pt>
                <c:pt idx="41">
                  <c:v>41791</c:v>
                </c:pt>
                <c:pt idx="42">
                  <c:v>41821</c:v>
                </c:pt>
                <c:pt idx="43">
                  <c:v>41852</c:v>
                </c:pt>
                <c:pt idx="44">
                  <c:v>41883</c:v>
                </c:pt>
                <c:pt idx="45">
                  <c:v>41913</c:v>
                </c:pt>
                <c:pt idx="46">
                  <c:v>41944</c:v>
                </c:pt>
                <c:pt idx="47">
                  <c:v>41974</c:v>
                </c:pt>
                <c:pt idx="48">
                  <c:v>42005</c:v>
                </c:pt>
                <c:pt idx="49">
                  <c:v>42036</c:v>
                </c:pt>
                <c:pt idx="50">
                  <c:v>42064</c:v>
                </c:pt>
                <c:pt idx="51">
                  <c:v>42095</c:v>
                </c:pt>
                <c:pt idx="52">
                  <c:v>42125</c:v>
                </c:pt>
                <c:pt idx="53">
                  <c:v>42156</c:v>
                </c:pt>
                <c:pt idx="54">
                  <c:v>42186</c:v>
                </c:pt>
                <c:pt idx="55">
                  <c:v>42217</c:v>
                </c:pt>
                <c:pt idx="56">
                  <c:v>42248</c:v>
                </c:pt>
                <c:pt idx="57">
                  <c:v>42278</c:v>
                </c:pt>
                <c:pt idx="58">
                  <c:v>42309</c:v>
                </c:pt>
                <c:pt idx="59">
                  <c:v>42339</c:v>
                </c:pt>
                <c:pt idx="60">
                  <c:v>42370</c:v>
                </c:pt>
                <c:pt idx="61">
                  <c:v>42401</c:v>
                </c:pt>
                <c:pt idx="62">
                  <c:v>42430</c:v>
                </c:pt>
                <c:pt idx="63">
                  <c:v>42461</c:v>
                </c:pt>
                <c:pt idx="64">
                  <c:v>42491</c:v>
                </c:pt>
                <c:pt idx="65">
                  <c:v>42522</c:v>
                </c:pt>
                <c:pt idx="66">
                  <c:v>42552</c:v>
                </c:pt>
                <c:pt idx="67">
                  <c:v>42583</c:v>
                </c:pt>
                <c:pt idx="68">
                  <c:v>42614</c:v>
                </c:pt>
                <c:pt idx="69">
                  <c:v>42644</c:v>
                </c:pt>
                <c:pt idx="70">
                  <c:v>42675</c:v>
                </c:pt>
                <c:pt idx="71">
                  <c:v>42705</c:v>
                </c:pt>
                <c:pt idx="72">
                  <c:v>42736</c:v>
                </c:pt>
                <c:pt idx="73">
                  <c:v>42767</c:v>
                </c:pt>
                <c:pt idx="74">
                  <c:v>42795</c:v>
                </c:pt>
                <c:pt idx="75">
                  <c:v>42826</c:v>
                </c:pt>
                <c:pt idx="76">
                  <c:v>42856</c:v>
                </c:pt>
                <c:pt idx="77">
                  <c:v>42887</c:v>
                </c:pt>
                <c:pt idx="78">
                  <c:v>42917</c:v>
                </c:pt>
                <c:pt idx="79">
                  <c:v>42948</c:v>
                </c:pt>
                <c:pt idx="80">
                  <c:v>42979</c:v>
                </c:pt>
                <c:pt idx="81">
                  <c:v>43009</c:v>
                </c:pt>
                <c:pt idx="82">
                  <c:v>43040</c:v>
                </c:pt>
                <c:pt idx="83">
                  <c:v>43070</c:v>
                </c:pt>
                <c:pt idx="84">
                  <c:v>43101</c:v>
                </c:pt>
                <c:pt idx="85">
                  <c:v>43132</c:v>
                </c:pt>
                <c:pt idx="86">
                  <c:v>43160</c:v>
                </c:pt>
                <c:pt idx="87">
                  <c:v>43191</c:v>
                </c:pt>
                <c:pt idx="88">
                  <c:v>43221</c:v>
                </c:pt>
                <c:pt idx="89">
                  <c:v>43252</c:v>
                </c:pt>
                <c:pt idx="90">
                  <c:v>43282</c:v>
                </c:pt>
                <c:pt idx="91">
                  <c:v>43313</c:v>
                </c:pt>
                <c:pt idx="92">
                  <c:v>43344</c:v>
                </c:pt>
                <c:pt idx="93">
                  <c:v>43374</c:v>
                </c:pt>
                <c:pt idx="94">
                  <c:v>43405</c:v>
                </c:pt>
                <c:pt idx="95">
                  <c:v>43435</c:v>
                </c:pt>
                <c:pt idx="96">
                  <c:v>43466</c:v>
                </c:pt>
                <c:pt idx="97">
                  <c:v>43497</c:v>
                </c:pt>
                <c:pt idx="98">
                  <c:v>43525</c:v>
                </c:pt>
                <c:pt idx="99">
                  <c:v>43556</c:v>
                </c:pt>
                <c:pt idx="100">
                  <c:v>43586</c:v>
                </c:pt>
                <c:pt idx="101">
                  <c:v>43617</c:v>
                </c:pt>
                <c:pt idx="102">
                  <c:v>43647</c:v>
                </c:pt>
                <c:pt idx="103">
                  <c:v>43678</c:v>
                </c:pt>
                <c:pt idx="104">
                  <c:v>43709</c:v>
                </c:pt>
                <c:pt idx="105">
                  <c:v>43739</c:v>
                </c:pt>
                <c:pt idx="106">
                  <c:v>43770</c:v>
                </c:pt>
                <c:pt idx="107">
                  <c:v>43800</c:v>
                </c:pt>
                <c:pt idx="108">
                  <c:v>43831</c:v>
                </c:pt>
                <c:pt idx="109">
                  <c:v>43862</c:v>
                </c:pt>
                <c:pt idx="110">
                  <c:v>43891</c:v>
                </c:pt>
                <c:pt idx="111">
                  <c:v>43922</c:v>
                </c:pt>
                <c:pt idx="112">
                  <c:v>43952</c:v>
                </c:pt>
                <c:pt idx="113">
                  <c:v>43983</c:v>
                </c:pt>
                <c:pt idx="114">
                  <c:v>44013</c:v>
                </c:pt>
                <c:pt idx="115">
                  <c:v>44044</c:v>
                </c:pt>
                <c:pt idx="116">
                  <c:v>44075</c:v>
                </c:pt>
                <c:pt idx="117">
                  <c:v>44105</c:v>
                </c:pt>
                <c:pt idx="118">
                  <c:v>44136</c:v>
                </c:pt>
                <c:pt idx="119">
                  <c:v>44166</c:v>
                </c:pt>
                <c:pt idx="120">
                  <c:v>44197</c:v>
                </c:pt>
                <c:pt idx="121">
                  <c:v>44228</c:v>
                </c:pt>
                <c:pt idx="122">
                  <c:v>44256</c:v>
                </c:pt>
                <c:pt idx="123">
                  <c:v>44287</c:v>
                </c:pt>
                <c:pt idx="124">
                  <c:v>44317</c:v>
                </c:pt>
                <c:pt idx="125">
                  <c:v>44348</c:v>
                </c:pt>
                <c:pt idx="126">
                  <c:v>44378</c:v>
                </c:pt>
                <c:pt idx="127">
                  <c:v>44409</c:v>
                </c:pt>
                <c:pt idx="128">
                  <c:v>44440</c:v>
                </c:pt>
                <c:pt idx="129">
                  <c:v>44470</c:v>
                </c:pt>
                <c:pt idx="130">
                  <c:v>44501</c:v>
                </c:pt>
                <c:pt idx="131">
                  <c:v>44531</c:v>
                </c:pt>
                <c:pt idx="132">
                  <c:v>44562</c:v>
                </c:pt>
                <c:pt idx="133">
                  <c:v>44593</c:v>
                </c:pt>
                <c:pt idx="134">
                  <c:v>44621</c:v>
                </c:pt>
                <c:pt idx="135">
                  <c:v>44652</c:v>
                </c:pt>
                <c:pt idx="136">
                  <c:v>44682</c:v>
                </c:pt>
                <c:pt idx="137">
                  <c:v>44713</c:v>
                </c:pt>
                <c:pt idx="138">
                  <c:v>44743</c:v>
                </c:pt>
                <c:pt idx="139">
                  <c:v>44774</c:v>
                </c:pt>
                <c:pt idx="140">
                  <c:v>44805</c:v>
                </c:pt>
                <c:pt idx="141">
                  <c:v>44835</c:v>
                </c:pt>
                <c:pt idx="142">
                  <c:v>44866</c:v>
                </c:pt>
                <c:pt idx="143">
                  <c:v>44896</c:v>
                </c:pt>
                <c:pt idx="144">
                  <c:v>44927</c:v>
                </c:pt>
                <c:pt idx="145">
                  <c:v>44958</c:v>
                </c:pt>
                <c:pt idx="146">
                  <c:v>44986</c:v>
                </c:pt>
                <c:pt idx="147">
                  <c:v>45017</c:v>
                </c:pt>
                <c:pt idx="148">
                  <c:v>45047</c:v>
                </c:pt>
                <c:pt idx="149">
                  <c:v>45078</c:v>
                </c:pt>
                <c:pt idx="150">
                  <c:v>45108</c:v>
                </c:pt>
                <c:pt idx="151">
                  <c:v>45139</c:v>
                </c:pt>
                <c:pt idx="152">
                  <c:v>45170</c:v>
                </c:pt>
                <c:pt idx="153">
                  <c:v>45200</c:v>
                </c:pt>
                <c:pt idx="154">
                  <c:v>45231</c:v>
                </c:pt>
                <c:pt idx="155">
                  <c:v>45261</c:v>
                </c:pt>
                <c:pt idx="156">
                  <c:v>45292</c:v>
                </c:pt>
                <c:pt idx="157">
                  <c:v>45323</c:v>
                </c:pt>
                <c:pt idx="158">
                  <c:v>45352</c:v>
                </c:pt>
                <c:pt idx="159">
                  <c:v>45383</c:v>
                </c:pt>
                <c:pt idx="160">
                  <c:v>45413</c:v>
                </c:pt>
                <c:pt idx="161">
                  <c:v>45444</c:v>
                </c:pt>
                <c:pt idx="162">
                  <c:v>45474</c:v>
                </c:pt>
              </c:numCache>
            </c:numRef>
          </c:cat>
          <c:val>
            <c:numRef>
              <c:f>[5]Industry!$E$2:$E$164</c:f>
              <c:numCache>
                <c:formatCode>General</c:formatCode>
                <c:ptCount val="163"/>
                <c:pt idx="0">
                  <c:v>3442</c:v>
                </c:pt>
                <c:pt idx="1">
                  <c:v>4158</c:v>
                </c:pt>
                <c:pt idx="2">
                  <c:v>7347</c:v>
                </c:pt>
                <c:pt idx="3">
                  <c:v>15028</c:v>
                </c:pt>
                <c:pt idx="4">
                  <c:v>12833</c:v>
                </c:pt>
                <c:pt idx="5">
                  <c:v>7481</c:v>
                </c:pt>
                <c:pt idx="6">
                  <c:v>12318</c:v>
                </c:pt>
                <c:pt idx="7">
                  <c:v>8063</c:v>
                </c:pt>
                <c:pt idx="8">
                  <c:v>12879</c:v>
                </c:pt>
                <c:pt idx="9">
                  <c:v>18965</c:v>
                </c:pt>
                <c:pt idx="10">
                  <c:v>23630</c:v>
                </c:pt>
                <c:pt idx="11">
                  <c:v>17692</c:v>
                </c:pt>
                <c:pt idx="12">
                  <c:v>5660</c:v>
                </c:pt>
                <c:pt idx="13">
                  <c:v>13686</c:v>
                </c:pt>
                <c:pt idx="14">
                  <c:v>17439</c:v>
                </c:pt>
                <c:pt idx="15">
                  <c:v>11849</c:v>
                </c:pt>
                <c:pt idx="16">
                  <c:v>22818</c:v>
                </c:pt>
                <c:pt idx="17">
                  <c:v>18176</c:v>
                </c:pt>
                <c:pt idx="18">
                  <c:v>12221</c:v>
                </c:pt>
                <c:pt idx="19">
                  <c:v>16107</c:v>
                </c:pt>
                <c:pt idx="20">
                  <c:v>14777</c:v>
                </c:pt>
                <c:pt idx="21">
                  <c:v>12825</c:v>
                </c:pt>
                <c:pt idx="22">
                  <c:v>16450</c:v>
                </c:pt>
                <c:pt idx="23">
                  <c:v>20645</c:v>
                </c:pt>
                <c:pt idx="24">
                  <c:v>7685</c:v>
                </c:pt>
                <c:pt idx="25">
                  <c:v>10967</c:v>
                </c:pt>
                <c:pt idx="26">
                  <c:v>14033</c:v>
                </c:pt>
                <c:pt idx="27">
                  <c:v>15428</c:v>
                </c:pt>
                <c:pt idx="28">
                  <c:v>13951</c:v>
                </c:pt>
                <c:pt idx="29">
                  <c:v>13667</c:v>
                </c:pt>
                <c:pt idx="30">
                  <c:v>11017</c:v>
                </c:pt>
                <c:pt idx="31">
                  <c:v>11017</c:v>
                </c:pt>
                <c:pt idx="32">
                  <c:v>10565</c:v>
                </c:pt>
                <c:pt idx="33">
                  <c:v>19547</c:v>
                </c:pt>
                <c:pt idx="34">
                  <c:v>15943</c:v>
                </c:pt>
                <c:pt idx="35">
                  <c:v>19265</c:v>
                </c:pt>
                <c:pt idx="36">
                  <c:v>9640</c:v>
                </c:pt>
                <c:pt idx="37">
                  <c:v>8866</c:v>
                </c:pt>
                <c:pt idx="38">
                  <c:v>13896</c:v>
                </c:pt>
                <c:pt idx="39">
                  <c:v>22344</c:v>
                </c:pt>
                <c:pt idx="40">
                  <c:v>15792</c:v>
                </c:pt>
                <c:pt idx="41">
                  <c:v>20259</c:v>
                </c:pt>
                <c:pt idx="42">
                  <c:v>17222</c:v>
                </c:pt>
                <c:pt idx="43">
                  <c:v>12224</c:v>
                </c:pt>
                <c:pt idx="44">
                  <c:v>23497</c:v>
                </c:pt>
                <c:pt idx="45">
                  <c:v>24856</c:v>
                </c:pt>
                <c:pt idx="46">
                  <c:v>21511</c:v>
                </c:pt>
                <c:pt idx="47">
                  <c:v>18586</c:v>
                </c:pt>
                <c:pt idx="48">
                  <c:v>14032</c:v>
                </c:pt>
                <c:pt idx="49">
                  <c:v>7843</c:v>
                </c:pt>
                <c:pt idx="50">
                  <c:v>20572</c:v>
                </c:pt>
                <c:pt idx="51">
                  <c:v>20806</c:v>
                </c:pt>
                <c:pt idx="52">
                  <c:v>18185</c:v>
                </c:pt>
                <c:pt idx="53">
                  <c:v>24503</c:v>
                </c:pt>
                <c:pt idx="54">
                  <c:v>15355</c:v>
                </c:pt>
                <c:pt idx="55">
                  <c:v>21076</c:v>
                </c:pt>
                <c:pt idx="56">
                  <c:v>20178</c:v>
                </c:pt>
                <c:pt idx="57">
                  <c:v>33825</c:v>
                </c:pt>
                <c:pt idx="58">
                  <c:v>21888</c:v>
                </c:pt>
                <c:pt idx="59">
                  <c:v>31349</c:v>
                </c:pt>
                <c:pt idx="60">
                  <c:v>11309</c:v>
                </c:pt>
                <c:pt idx="61">
                  <c:v>14238</c:v>
                </c:pt>
                <c:pt idx="62">
                  <c:v>16278</c:v>
                </c:pt>
                <c:pt idx="63">
                  <c:v>26592</c:v>
                </c:pt>
                <c:pt idx="64">
                  <c:v>21034</c:v>
                </c:pt>
                <c:pt idx="65">
                  <c:v>20498</c:v>
                </c:pt>
                <c:pt idx="66">
                  <c:v>18092</c:v>
                </c:pt>
                <c:pt idx="67">
                  <c:v>15968</c:v>
                </c:pt>
                <c:pt idx="68">
                  <c:v>17400</c:v>
                </c:pt>
                <c:pt idx="69">
                  <c:v>18724</c:v>
                </c:pt>
                <c:pt idx="70">
                  <c:v>25656</c:v>
                </c:pt>
                <c:pt idx="71">
                  <c:v>26485</c:v>
                </c:pt>
                <c:pt idx="72">
                  <c:v>8689</c:v>
                </c:pt>
                <c:pt idx="73">
                  <c:v>15437</c:v>
                </c:pt>
                <c:pt idx="74">
                  <c:v>13625</c:v>
                </c:pt>
                <c:pt idx="75">
                  <c:v>13113</c:v>
                </c:pt>
                <c:pt idx="76">
                  <c:v>12906</c:v>
                </c:pt>
                <c:pt idx="77">
                  <c:v>20267</c:v>
                </c:pt>
                <c:pt idx="78">
                  <c:v>10878</c:v>
                </c:pt>
                <c:pt idx="79">
                  <c:v>13253</c:v>
                </c:pt>
                <c:pt idx="80">
                  <c:v>11001</c:v>
                </c:pt>
                <c:pt idx="81">
                  <c:v>8314</c:v>
                </c:pt>
                <c:pt idx="82">
                  <c:v>18650</c:v>
                </c:pt>
                <c:pt idx="83">
                  <c:v>35072</c:v>
                </c:pt>
                <c:pt idx="84">
                  <c:v>8950</c:v>
                </c:pt>
                <c:pt idx="85">
                  <c:v>5403</c:v>
                </c:pt>
                <c:pt idx="86">
                  <c:v>16937</c:v>
                </c:pt>
                <c:pt idx="87">
                  <c:v>12466</c:v>
                </c:pt>
                <c:pt idx="88">
                  <c:v>17004</c:v>
                </c:pt>
                <c:pt idx="89">
                  <c:v>10622</c:v>
                </c:pt>
                <c:pt idx="90">
                  <c:v>11123</c:v>
                </c:pt>
                <c:pt idx="91">
                  <c:v>9085</c:v>
                </c:pt>
                <c:pt idx="92">
                  <c:v>5636</c:v>
                </c:pt>
                <c:pt idx="93">
                  <c:v>6144</c:v>
                </c:pt>
                <c:pt idx="94">
                  <c:v>7609</c:v>
                </c:pt>
                <c:pt idx="95">
                  <c:v>26636</c:v>
                </c:pt>
                <c:pt idx="96">
                  <c:v>6217</c:v>
                </c:pt>
                <c:pt idx="97">
                  <c:v>6221</c:v>
                </c:pt>
                <c:pt idx="98">
                  <c:v>7141</c:v>
                </c:pt>
                <c:pt idx="99">
                  <c:v>12537</c:v>
                </c:pt>
                <c:pt idx="100">
                  <c:v>7434</c:v>
                </c:pt>
                <c:pt idx="101">
                  <c:v>7078</c:v>
                </c:pt>
                <c:pt idx="102">
                  <c:v>7976</c:v>
                </c:pt>
                <c:pt idx="103">
                  <c:v>6813</c:v>
                </c:pt>
                <c:pt idx="104">
                  <c:v>6536</c:v>
                </c:pt>
                <c:pt idx="105">
                  <c:v>10973</c:v>
                </c:pt>
                <c:pt idx="106">
                  <c:v>6766</c:v>
                </c:pt>
                <c:pt idx="107">
                  <c:v>22498</c:v>
                </c:pt>
                <c:pt idx="108">
                  <c:v>5661</c:v>
                </c:pt>
                <c:pt idx="109">
                  <c:v>7720</c:v>
                </c:pt>
                <c:pt idx="110">
                  <c:v>11208</c:v>
                </c:pt>
                <c:pt idx="111">
                  <c:v>11530</c:v>
                </c:pt>
                <c:pt idx="112">
                  <c:v>8962</c:v>
                </c:pt>
                <c:pt idx="113">
                  <c:v>12409</c:v>
                </c:pt>
                <c:pt idx="114">
                  <c:v>11265</c:v>
                </c:pt>
                <c:pt idx="115">
                  <c:v>11792</c:v>
                </c:pt>
                <c:pt idx="116">
                  <c:v>15226</c:v>
                </c:pt>
                <c:pt idx="117">
                  <c:v>10395</c:v>
                </c:pt>
                <c:pt idx="118">
                  <c:v>14616</c:v>
                </c:pt>
                <c:pt idx="119">
                  <c:v>28683</c:v>
                </c:pt>
                <c:pt idx="120">
                  <c:v>6457</c:v>
                </c:pt>
                <c:pt idx="121">
                  <c:v>13507</c:v>
                </c:pt>
                <c:pt idx="122">
                  <c:v>21098</c:v>
                </c:pt>
                <c:pt idx="123">
                  <c:v>16295</c:v>
                </c:pt>
                <c:pt idx="124">
                  <c:v>26428</c:v>
                </c:pt>
                <c:pt idx="125">
                  <c:v>11187</c:v>
                </c:pt>
                <c:pt idx="126">
                  <c:v>16675</c:v>
                </c:pt>
                <c:pt idx="127">
                  <c:v>9277</c:v>
                </c:pt>
                <c:pt idx="128">
                  <c:v>17605</c:v>
                </c:pt>
                <c:pt idx="129">
                  <c:v>20681</c:v>
                </c:pt>
                <c:pt idx="130">
                  <c:v>18942</c:v>
                </c:pt>
                <c:pt idx="131">
                  <c:v>16710</c:v>
                </c:pt>
                <c:pt idx="132">
                  <c:v>3930</c:v>
                </c:pt>
                <c:pt idx="133">
                  <c:v>6508</c:v>
                </c:pt>
                <c:pt idx="134">
                  <c:v>12697</c:v>
                </c:pt>
                <c:pt idx="135">
                  <c:v>13309</c:v>
                </c:pt>
                <c:pt idx="136">
                  <c:v>12139</c:v>
                </c:pt>
                <c:pt idx="137">
                  <c:v>14622</c:v>
                </c:pt>
                <c:pt idx="138">
                  <c:v>11248</c:v>
                </c:pt>
                <c:pt idx="139">
                  <c:v>18224</c:v>
                </c:pt>
                <c:pt idx="140">
                  <c:v>9831</c:v>
                </c:pt>
                <c:pt idx="141">
                  <c:v>15666</c:v>
                </c:pt>
                <c:pt idx="142">
                  <c:v>9155</c:v>
                </c:pt>
                <c:pt idx="143">
                  <c:v>9618</c:v>
                </c:pt>
                <c:pt idx="144">
                  <c:v>3490</c:v>
                </c:pt>
                <c:pt idx="145">
                  <c:v>5000</c:v>
                </c:pt>
                <c:pt idx="146">
                  <c:v>5222</c:v>
                </c:pt>
                <c:pt idx="147">
                  <c:v>4593</c:v>
                </c:pt>
                <c:pt idx="148">
                  <c:v>4543</c:v>
                </c:pt>
                <c:pt idx="149">
                  <c:v>7191</c:v>
                </c:pt>
                <c:pt idx="150">
                  <c:v>3482</c:v>
                </c:pt>
                <c:pt idx="151">
                  <c:v>8759</c:v>
                </c:pt>
                <c:pt idx="152">
                  <c:v>5265</c:v>
                </c:pt>
                <c:pt idx="153">
                  <c:v>4923</c:v>
                </c:pt>
                <c:pt idx="154">
                  <c:v>14444</c:v>
                </c:pt>
                <c:pt idx="155">
                  <c:v>8399</c:v>
                </c:pt>
                <c:pt idx="156">
                  <c:v>7336</c:v>
                </c:pt>
                <c:pt idx="157">
                  <c:v>5118</c:v>
                </c:pt>
                <c:pt idx="158">
                  <c:v>1977</c:v>
                </c:pt>
                <c:pt idx="159">
                  <c:v>8838</c:v>
                </c:pt>
                <c:pt idx="160">
                  <c:v>4489</c:v>
                </c:pt>
                <c:pt idx="161">
                  <c:v>8085</c:v>
                </c:pt>
                <c:pt idx="162">
                  <c:v>3962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DD7-4132-9192-E5C29CA4CA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531624431"/>
        <c:axId val="513546559"/>
      </c:barChart>
      <c:catAx>
        <c:axId val="53162443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13546559"/>
        <c:crosses val="autoZero"/>
        <c:auto val="1"/>
        <c:lblAlgn val="ctr"/>
        <c:lblOffset val="100"/>
        <c:noMultiLvlLbl val="0"/>
      </c:catAx>
      <c:valAx>
        <c:axId val="5135465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316244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주택 인허가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[6]Industry!$B$1</c:f>
              <c:strCache>
                <c:ptCount val="1"/>
                <c:pt idx="0">
                  <c:v>주택 인허가: 서울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[6]Industry!$A$87:$A$212</c:f>
              <c:numCache>
                <c:formatCode>General</c:formatCode>
                <c:ptCount val="126"/>
                <c:pt idx="0">
                  <c:v>41671</c:v>
                </c:pt>
                <c:pt idx="1">
                  <c:v>41699</c:v>
                </c:pt>
                <c:pt idx="2">
                  <c:v>41730</c:v>
                </c:pt>
                <c:pt idx="3">
                  <c:v>41760</c:v>
                </c:pt>
                <c:pt idx="4">
                  <c:v>41791</c:v>
                </c:pt>
                <c:pt idx="5">
                  <c:v>41821</c:v>
                </c:pt>
                <c:pt idx="6">
                  <c:v>41852</c:v>
                </c:pt>
                <c:pt idx="7">
                  <c:v>41883</c:v>
                </c:pt>
                <c:pt idx="8">
                  <c:v>41913</c:v>
                </c:pt>
                <c:pt idx="9">
                  <c:v>41944</c:v>
                </c:pt>
                <c:pt idx="10">
                  <c:v>41974</c:v>
                </c:pt>
                <c:pt idx="11">
                  <c:v>42005</c:v>
                </c:pt>
                <c:pt idx="12">
                  <c:v>42036</c:v>
                </c:pt>
                <c:pt idx="13">
                  <c:v>42064</c:v>
                </c:pt>
                <c:pt idx="14">
                  <c:v>42095</c:v>
                </c:pt>
                <c:pt idx="15">
                  <c:v>42125</c:v>
                </c:pt>
                <c:pt idx="16">
                  <c:v>42156</c:v>
                </c:pt>
                <c:pt idx="17">
                  <c:v>42186</c:v>
                </c:pt>
                <c:pt idx="18">
                  <c:v>42217</c:v>
                </c:pt>
                <c:pt idx="19">
                  <c:v>42248</c:v>
                </c:pt>
                <c:pt idx="20">
                  <c:v>42278</c:v>
                </c:pt>
                <c:pt idx="21">
                  <c:v>42309</c:v>
                </c:pt>
                <c:pt idx="22">
                  <c:v>42339</c:v>
                </c:pt>
                <c:pt idx="23">
                  <c:v>42370</c:v>
                </c:pt>
                <c:pt idx="24">
                  <c:v>42401</c:v>
                </c:pt>
                <c:pt idx="25">
                  <c:v>42430</c:v>
                </c:pt>
                <c:pt idx="26">
                  <c:v>42461</c:v>
                </c:pt>
                <c:pt idx="27">
                  <c:v>42491</c:v>
                </c:pt>
                <c:pt idx="28">
                  <c:v>42522</c:v>
                </c:pt>
                <c:pt idx="29">
                  <c:v>42552</c:v>
                </c:pt>
                <c:pt idx="30">
                  <c:v>42583</c:v>
                </c:pt>
                <c:pt idx="31">
                  <c:v>42614</c:v>
                </c:pt>
                <c:pt idx="32">
                  <c:v>42644</c:v>
                </c:pt>
                <c:pt idx="33">
                  <c:v>42675</c:v>
                </c:pt>
                <c:pt idx="34">
                  <c:v>42705</c:v>
                </c:pt>
                <c:pt idx="35">
                  <c:v>42736</c:v>
                </c:pt>
                <c:pt idx="36">
                  <c:v>42767</c:v>
                </c:pt>
                <c:pt idx="37">
                  <c:v>42795</c:v>
                </c:pt>
                <c:pt idx="38">
                  <c:v>42826</c:v>
                </c:pt>
                <c:pt idx="39">
                  <c:v>42856</c:v>
                </c:pt>
                <c:pt idx="40">
                  <c:v>42887</c:v>
                </c:pt>
                <c:pt idx="41">
                  <c:v>42917</c:v>
                </c:pt>
                <c:pt idx="42">
                  <c:v>42948</c:v>
                </c:pt>
                <c:pt idx="43">
                  <c:v>42979</c:v>
                </c:pt>
                <c:pt idx="44">
                  <c:v>43009</c:v>
                </c:pt>
                <c:pt idx="45">
                  <c:v>43040</c:v>
                </c:pt>
                <c:pt idx="46">
                  <c:v>43070</c:v>
                </c:pt>
                <c:pt idx="47">
                  <c:v>43101</c:v>
                </c:pt>
                <c:pt idx="48">
                  <c:v>43132</c:v>
                </c:pt>
                <c:pt idx="49">
                  <c:v>43160</c:v>
                </c:pt>
                <c:pt idx="50">
                  <c:v>43191</c:v>
                </c:pt>
                <c:pt idx="51">
                  <c:v>43221</c:v>
                </c:pt>
                <c:pt idx="52">
                  <c:v>43252</c:v>
                </c:pt>
                <c:pt idx="53">
                  <c:v>43282</c:v>
                </c:pt>
                <c:pt idx="54">
                  <c:v>43313</c:v>
                </c:pt>
                <c:pt idx="55">
                  <c:v>43344</c:v>
                </c:pt>
                <c:pt idx="56">
                  <c:v>43374</c:v>
                </c:pt>
                <c:pt idx="57">
                  <c:v>43405</c:v>
                </c:pt>
                <c:pt idx="58">
                  <c:v>43435</c:v>
                </c:pt>
                <c:pt idx="59">
                  <c:v>43466</c:v>
                </c:pt>
                <c:pt idx="60">
                  <c:v>43497</c:v>
                </c:pt>
                <c:pt idx="61">
                  <c:v>43525</c:v>
                </c:pt>
                <c:pt idx="62">
                  <c:v>43556</c:v>
                </c:pt>
                <c:pt idx="63">
                  <c:v>43586</c:v>
                </c:pt>
                <c:pt idx="64">
                  <c:v>43617</c:v>
                </c:pt>
                <c:pt idx="65">
                  <c:v>43647</c:v>
                </c:pt>
                <c:pt idx="66">
                  <c:v>43678</c:v>
                </c:pt>
                <c:pt idx="67">
                  <c:v>43709</c:v>
                </c:pt>
                <c:pt idx="68">
                  <c:v>43739</c:v>
                </c:pt>
                <c:pt idx="69">
                  <c:v>43770</c:v>
                </c:pt>
                <c:pt idx="70">
                  <c:v>43800</c:v>
                </c:pt>
                <c:pt idx="71">
                  <c:v>43831</c:v>
                </c:pt>
                <c:pt idx="72">
                  <c:v>43862</c:v>
                </c:pt>
                <c:pt idx="73">
                  <c:v>43891</c:v>
                </c:pt>
                <c:pt idx="74">
                  <c:v>43922</c:v>
                </c:pt>
                <c:pt idx="75">
                  <c:v>43952</c:v>
                </c:pt>
                <c:pt idx="76">
                  <c:v>43983</c:v>
                </c:pt>
                <c:pt idx="77">
                  <c:v>44013</c:v>
                </c:pt>
                <c:pt idx="78">
                  <c:v>44044</c:v>
                </c:pt>
                <c:pt idx="79">
                  <c:v>44075</c:v>
                </c:pt>
                <c:pt idx="80">
                  <c:v>44105</c:v>
                </c:pt>
                <c:pt idx="81">
                  <c:v>44136</c:v>
                </c:pt>
                <c:pt idx="82">
                  <c:v>44166</c:v>
                </c:pt>
                <c:pt idx="83">
                  <c:v>44197</c:v>
                </c:pt>
                <c:pt idx="84">
                  <c:v>44228</c:v>
                </c:pt>
                <c:pt idx="85">
                  <c:v>44256</c:v>
                </c:pt>
                <c:pt idx="86">
                  <c:v>44287</c:v>
                </c:pt>
                <c:pt idx="87">
                  <c:v>44317</c:v>
                </c:pt>
                <c:pt idx="88">
                  <c:v>44348</c:v>
                </c:pt>
                <c:pt idx="89">
                  <c:v>44378</c:v>
                </c:pt>
                <c:pt idx="90">
                  <c:v>44409</c:v>
                </c:pt>
                <c:pt idx="91">
                  <c:v>44440</c:v>
                </c:pt>
                <c:pt idx="92">
                  <c:v>44470</c:v>
                </c:pt>
                <c:pt idx="93">
                  <c:v>44501</c:v>
                </c:pt>
                <c:pt idx="94">
                  <c:v>44531</c:v>
                </c:pt>
                <c:pt idx="95">
                  <c:v>44562</c:v>
                </c:pt>
                <c:pt idx="96">
                  <c:v>44593</c:v>
                </c:pt>
                <c:pt idx="97">
                  <c:v>44621</c:v>
                </c:pt>
                <c:pt idx="98">
                  <c:v>44652</c:v>
                </c:pt>
                <c:pt idx="99">
                  <c:v>44682</c:v>
                </c:pt>
                <c:pt idx="100">
                  <c:v>44713</c:v>
                </c:pt>
                <c:pt idx="101">
                  <c:v>44743</c:v>
                </c:pt>
                <c:pt idx="102">
                  <c:v>44774</c:v>
                </c:pt>
                <c:pt idx="103">
                  <c:v>44805</c:v>
                </c:pt>
                <c:pt idx="104">
                  <c:v>44835</c:v>
                </c:pt>
                <c:pt idx="105">
                  <c:v>44866</c:v>
                </c:pt>
                <c:pt idx="106">
                  <c:v>44896</c:v>
                </c:pt>
                <c:pt idx="107">
                  <c:v>44927</c:v>
                </c:pt>
                <c:pt idx="108">
                  <c:v>44958</c:v>
                </c:pt>
                <c:pt idx="109">
                  <c:v>44986</c:v>
                </c:pt>
                <c:pt idx="110">
                  <c:v>45017</c:v>
                </c:pt>
                <c:pt idx="111">
                  <c:v>45047</c:v>
                </c:pt>
                <c:pt idx="112">
                  <c:v>45078</c:v>
                </c:pt>
                <c:pt idx="113">
                  <c:v>45108</c:v>
                </c:pt>
                <c:pt idx="114">
                  <c:v>45139</c:v>
                </c:pt>
                <c:pt idx="115">
                  <c:v>45170</c:v>
                </c:pt>
                <c:pt idx="116">
                  <c:v>45200</c:v>
                </c:pt>
                <c:pt idx="117">
                  <c:v>45231</c:v>
                </c:pt>
                <c:pt idx="118">
                  <c:v>45261</c:v>
                </c:pt>
                <c:pt idx="119">
                  <c:v>45292</c:v>
                </c:pt>
                <c:pt idx="120">
                  <c:v>45323</c:v>
                </c:pt>
                <c:pt idx="121">
                  <c:v>45352</c:v>
                </c:pt>
                <c:pt idx="122">
                  <c:v>45383</c:v>
                </c:pt>
                <c:pt idx="123">
                  <c:v>45413</c:v>
                </c:pt>
                <c:pt idx="124">
                  <c:v>45444</c:v>
                </c:pt>
                <c:pt idx="125">
                  <c:v>45474</c:v>
                </c:pt>
              </c:numCache>
            </c:numRef>
          </c:cat>
          <c:val>
            <c:numRef>
              <c:f>[6]Industry!$B$87:$B$212</c:f>
              <c:numCache>
                <c:formatCode>General</c:formatCode>
                <c:ptCount val="126"/>
                <c:pt idx="0">
                  <c:v>3001</c:v>
                </c:pt>
                <c:pt idx="1">
                  <c:v>4259</c:v>
                </c:pt>
                <c:pt idx="2">
                  <c:v>5989</c:v>
                </c:pt>
                <c:pt idx="3">
                  <c:v>7802</c:v>
                </c:pt>
                <c:pt idx="4">
                  <c:v>10190</c:v>
                </c:pt>
                <c:pt idx="5">
                  <c:v>4375</c:v>
                </c:pt>
                <c:pt idx="6">
                  <c:v>2665</c:v>
                </c:pt>
                <c:pt idx="7">
                  <c:v>5539</c:v>
                </c:pt>
                <c:pt idx="8">
                  <c:v>6562</c:v>
                </c:pt>
                <c:pt idx="9">
                  <c:v>7315</c:v>
                </c:pt>
                <c:pt idx="10">
                  <c:v>3441</c:v>
                </c:pt>
                <c:pt idx="11">
                  <c:v>3646</c:v>
                </c:pt>
                <c:pt idx="12">
                  <c:v>4541</c:v>
                </c:pt>
                <c:pt idx="13">
                  <c:v>7960</c:v>
                </c:pt>
                <c:pt idx="14">
                  <c:v>5690</c:v>
                </c:pt>
                <c:pt idx="15">
                  <c:v>4599</c:v>
                </c:pt>
                <c:pt idx="16">
                  <c:v>9916</c:v>
                </c:pt>
                <c:pt idx="17">
                  <c:v>15593</c:v>
                </c:pt>
                <c:pt idx="18">
                  <c:v>8472</c:v>
                </c:pt>
                <c:pt idx="19">
                  <c:v>11161</c:v>
                </c:pt>
                <c:pt idx="20">
                  <c:v>11408</c:v>
                </c:pt>
                <c:pt idx="21">
                  <c:v>5953</c:v>
                </c:pt>
                <c:pt idx="22">
                  <c:v>12296</c:v>
                </c:pt>
                <c:pt idx="23">
                  <c:v>5586</c:v>
                </c:pt>
                <c:pt idx="24">
                  <c:v>5874</c:v>
                </c:pt>
                <c:pt idx="25">
                  <c:v>4298</c:v>
                </c:pt>
                <c:pt idx="26">
                  <c:v>10759</c:v>
                </c:pt>
                <c:pt idx="27">
                  <c:v>4872</c:v>
                </c:pt>
                <c:pt idx="28">
                  <c:v>5066</c:v>
                </c:pt>
                <c:pt idx="29">
                  <c:v>10030</c:v>
                </c:pt>
                <c:pt idx="30">
                  <c:v>6197</c:v>
                </c:pt>
                <c:pt idx="31">
                  <c:v>3382</c:v>
                </c:pt>
                <c:pt idx="32">
                  <c:v>4610</c:v>
                </c:pt>
                <c:pt idx="33">
                  <c:v>4894</c:v>
                </c:pt>
                <c:pt idx="34">
                  <c:v>9171</c:v>
                </c:pt>
                <c:pt idx="35">
                  <c:v>5102</c:v>
                </c:pt>
                <c:pt idx="36">
                  <c:v>9407</c:v>
                </c:pt>
                <c:pt idx="37">
                  <c:v>7157</c:v>
                </c:pt>
                <c:pt idx="38">
                  <c:v>7628</c:v>
                </c:pt>
                <c:pt idx="39">
                  <c:v>5114</c:v>
                </c:pt>
                <c:pt idx="40">
                  <c:v>6017</c:v>
                </c:pt>
                <c:pt idx="41">
                  <c:v>8699</c:v>
                </c:pt>
                <c:pt idx="42">
                  <c:v>7373</c:v>
                </c:pt>
                <c:pt idx="43">
                  <c:v>16962</c:v>
                </c:pt>
                <c:pt idx="44">
                  <c:v>15824</c:v>
                </c:pt>
                <c:pt idx="45">
                  <c:v>7797</c:v>
                </c:pt>
                <c:pt idx="46">
                  <c:v>16051</c:v>
                </c:pt>
                <c:pt idx="47">
                  <c:v>5694</c:v>
                </c:pt>
                <c:pt idx="48">
                  <c:v>3504</c:v>
                </c:pt>
                <c:pt idx="49">
                  <c:v>4361</c:v>
                </c:pt>
                <c:pt idx="50">
                  <c:v>5291</c:v>
                </c:pt>
                <c:pt idx="51">
                  <c:v>5490</c:v>
                </c:pt>
                <c:pt idx="52">
                  <c:v>3625</c:v>
                </c:pt>
                <c:pt idx="53">
                  <c:v>6305</c:v>
                </c:pt>
                <c:pt idx="54">
                  <c:v>4296</c:v>
                </c:pt>
                <c:pt idx="55">
                  <c:v>3644</c:v>
                </c:pt>
                <c:pt idx="56">
                  <c:v>5856</c:v>
                </c:pt>
                <c:pt idx="57">
                  <c:v>8509</c:v>
                </c:pt>
                <c:pt idx="58">
                  <c:v>9176</c:v>
                </c:pt>
                <c:pt idx="59">
                  <c:v>8065</c:v>
                </c:pt>
                <c:pt idx="60">
                  <c:v>5307</c:v>
                </c:pt>
                <c:pt idx="61">
                  <c:v>14885</c:v>
                </c:pt>
                <c:pt idx="62">
                  <c:v>3443</c:v>
                </c:pt>
                <c:pt idx="63">
                  <c:v>3377</c:v>
                </c:pt>
                <c:pt idx="64">
                  <c:v>2566</c:v>
                </c:pt>
                <c:pt idx="65">
                  <c:v>3764</c:v>
                </c:pt>
                <c:pt idx="66">
                  <c:v>4331</c:v>
                </c:pt>
                <c:pt idx="67">
                  <c:v>2661</c:v>
                </c:pt>
                <c:pt idx="68">
                  <c:v>2987</c:v>
                </c:pt>
                <c:pt idx="69">
                  <c:v>4275</c:v>
                </c:pt>
                <c:pt idx="70">
                  <c:v>6611</c:v>
                </c:pt>
                <c:pt idx="71">
                  <c:v>3417</c:v>
                </c:pt>
                <c:pt idx="72">
                  <c:v>5651</c:v>
                </c:pt>
                <c:pt idx="73">
                  <c:v>4617</c:v>
                </c:pt>
                <c:pt idx="74">
                  <c:v>4340</c:v>
                </c:pt>
                <c:pt idx="75">
                  <c:v>4124</c:v>
                </c:pt>
                <c:pt idx="76">
                  <c:v>3659</c:v>
                </c:pt>
                <c:pt idx="77">
                  <c:v>4425</c:v>
                </c:pt>
                <c:pt idx="78">
                  <c:v>3086</c:v>
                </c:pt>
                <c:pt idx="79">
                  <c:v>5232</c:v>
                </c:pt>
                <c:pt idx="80">
                  <c:v>7074</c:v>
                </c:pt>
                <c:pt idx="81">
                  <c:v>4832</c:v>
                </c:pt>
                <c:pt idx="82">
                  <c:v>7724</c:v>
                </c:pt>
                <c:pt idx="83">
                  <c:v>2695</c:v>
                </c:pt>
                <c:pt idx="84">
                  <c:v>6904</c:v>
                </c:pt>
                <c:pt idx="85">
                  <c:v>6691</c:v>
                </c:pt>
                <c:pt idx="86">
                  <c:v>10107</c:v>
                </c:pt>
                <c:pt idx="87">
                  <c:v>4518</c:v>
                </c:pt>
                <c:pt idx="88">
                  <c:v>6279</c:v>
                </c:pt>
                <c:pt idx="89">
                  <c:v>8847</c:v>
                </c:pt>
                <c:pt idx="90">
                  <c:v>4597</c:v>
                </c:pt>
                <c:pt idx="91">
                  <c:v>11878</c:v>
                </c:pt>
                <c:pt idx="92">
                  <c:v>8062</c:v>
                </c:pt>
                <c:pt idx="93">
                  <c:v>7421</c:v>
                </c:pt>
                <c:pt idx="94">
                  <c:v>5261</c:v>
                </c:pt>
                <c:pt idx="95">
                  <c:v>3790</c:v>
                </c:pt>
                <c:pt idx="96">
                  <c:v>6007</c:v>
                </c:pt>
                <c:pt idx="97">
                  <c:v>3031</c:v>
                </c:pt>
                <c:pt idx="98">
                  <c:v>3750</c:v>
                </c:pt>
                <c:pt idx="99">
                  <c:v>2594</c:v>
                </c:pt>
                <c:pt idx="100">
                  <c:v>5885</c:v>
                </c:pt>
                <c:pt idx="101">
                  <c:v>3143</c:v>
                </c:pt>
                <c:pt idx="102">
                  <c:v>2855</c:v>
                </c:pt>
                <c:pt idx="103">
                  <c:v>998</c:v>
                </c:pt>
                <c:pt idx="104">
                  <c:v>4416</c:v>
                </c:pt>
                <c:pt idx="105">
                  <c:v>2276</c:v>
                </c:pt>
                <c:pt idx="106">
                  <c:v>3979</c:v>
                </c:pt>
                <c:pt idx="107">
                  <c:v>1904</c:v>
                </c:pt>
                <c:pt idx="108">
                  <c:v>6619</c:v>
                </c:pt>
                <c:pt idx="109">
                  <c:v>4226</c:v>
                </c:pt>
                <c:pt idx="110">
                  <c:v>2607</c:v>
                </c:pt>
                <c:pt idx="111">
                  <c:v>1001</c:v>
                </c:pt>
                <c:pt idx="112">
                  <c:v>1317</c:v>
                </c:pt>
                <c:pt idx="113">
                  <c:v>2609</c:v>
                </c:pt>
                <c:pt idx="114">
                  <c:v>3495</c:v>
                </c:pt>
                <c:pt idx="115">
                  <c:v>361</c:v>
                </c:pt>
                <c:pt idx="116">
                  <c:v>3661</c:v>
                </c:pt>
                <c:pt idx="117">
                  <c:v>6893</c:v>
                </c:pt>
                <c:pt idx="118">
                  <c:v>3940</c:v>
                </c:pt>
                <c:pt idx="119">
                  <c:v>2501</c:v>
                </c:pt>
                <c:pt idx="120">
                  <c:v>2451</c:v>
                </c:pt>
                <c:pt idx="121">
                  <c:v>1541</c:v>
                </c:pt>
                <c:pt idx="122">
                  <c:v>666</c:v>
                </c:pt>
                <c:pt idx="123">
                  <c:v>3371</c:v>
                </c:pt>
                <c:pt idx="124">
                  <c:v>2644</c:v>
                </c:pt>
                <c:pt idx="125">
                  <c:v>3375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442-4C84-98C9-2D2BDCD6250B}"/>
            </c:ext>
          </c:extLst>
        </c:ser>
        <c:ser>
          <c:idx val="1"/>
          <c:order val="1"/>
          <c:tx>
            <c:strRef>
              <c:f>[6]Industry!$C$1</c:f>
              <c:strCache>
                <c:ptCount val="1"/>
                <c:pt idx="0">
                  <c:v>주택 인허가: 수도권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[6]Industry!$A$87:$A$212</c:f>
              <c:numCache>
                <c:formatCode>General</c:formatCode>
                <c:ptCount val="126"/>
                <c:pt idx="0">
                  <c:v>41671</c:v>
                </c:pt>
                <c:pt idx="1">
                  <c:v>41699</c:v>
                </c:pt>
                <c:pt idx="2">
                  <c:v>41730</c:v>
                </c:pt>
                <c:pt idx="3">
                  <c:v>41760</c:v>
                </c:pt>
                <c:pt idx="4">
                  <c:v>41791</c:v>
                </c:pt>
                <c:pt idx="5">
                  <c:v>41821</c:v>
                </c:pt>
                <c:pt idx="6">
                  <c:v>41852</c:v>
                </c:pt>
                <c:pt idx="7">
                  <c:v>41883</c:v>
                </c:pt>
                <c:pt idx="8">
                  <c:v>41913</c:v>
                </c:pt>
                <c:pt idx="9">
                  <c:v>41944</c:v>
                </c:pt>
                <c:pt idx="10">
                  <c:v>41974</c:v>
                </c:pt>
                <c:pt idx="11">
                  <c:v>42005</c:v>
                </c:pt>
                <c:pt idx="12">
                  <c:v>42036</c:v>
                </c:pt>
                <c:pt idx="13">
                  <c:v>42064</c:v>
                </c:pt>
                <c:pt idx="14">
                  <c:v>42095</c:v>
                </c:pt>
                <c:pt idx="15">
                  <c:v>42125</c:v>
                </c:pt>
                <c:pt idx="16">
                  <c:v>42156</c:v>
                </c:pt>
                <c:pt idx="17">
                  <c:v>42186</c:v>
                </c:pt>
                <c:pt idx="18">
                  <c:v>42217</c:v>
                </c:pt>
                <c:pt idx="19">
                  <c:v>42248</c:v>
                </c:pt>
                <c:pt idx="20">
                  <c:v>42278</c:v>
                </c:pt>
                <c:pt idx="21">
                  <c:v>42309</c:v>
                </c:pt>
                <c:pt idx="22">
                  <c:v>42339</c:v>
                </c:pt>
                <c:pt idx="23">
                  <c:v>42370</c:v>
                </c:pt>
                <c:pt idx="24">
                  <c:v>42401</c:v>
                </c:pt>
                <c:pt idx="25">
                  <c:v>42430</c:v>
                </c:pt>
                <c:pt idx="26">
                  <c:v>42461</c:v>
                </c:pt>
                <c:pt idx="27">
                  <c:v>42491</c:v>
                </c:pt>
                <c:pt idx="28">
                  <c:v>42522</c:v>
                </c:pt>
                <c:pt idx="29">
                  <c:v>42552</c:v>
                </c:pt>
                <c:pt idx="30">
                  <c:v>42583</c:v>
                </c:pt>
                <c:pt idx="31">
                  <c:v>42614</c:v>
                </c:pt>
                <c:pt idx="32">
                  <c:v>42644</c:v>
                </c:pt>
                <c:pt idx="33">
                  <c:v>42675</c:v>
                </c:pt>
                <c:pt idx="34">
                  <c:v>42705</c:v>
                </c:pt>
                <c:pt idx="35">
                  <c:v>42736</c:v>
                </c:pt>
                <c:pt idx="36">
                  <c:v>42767</c:v>
                </c:pt>
                <c:pt idx="37">
                  <c:v>42795</c:v>
                </c:pt>
                <c:pt idx="38">
                  <c:v>42826</c:v>
                </c:pt>
                <c:pt idx="39">
                  <c:v>42856</c:v>
                </c:pt>
                <c:pt idx="40">
                  <c:v>42887</c:v>
                </c:pt>
                <c:pt idx="41">
                  <c:v>42917</c:v>
                </c:pt>
                <c:pt idx="42">
                  <c:v>42948</c:v>
                </c:pt>
                <c:pt idx="43">
                  <c:v>42979</c:v>
                </c:pt>
                <c:pt idx="44">
                  <c:v>43009</c:v>
                </c:pt>
                <c:pt idx="45">
                  <c:v>43040</c:v>
                </c:pt>
                <c:pt idx="46">
                  <c:v>43070</c:v>
                </c:pt>
                <c:pt idx="47">
                  <c:v>43101</c:v>
                </c:pt>
                <c:pt idx="48">
                  <c:v>43132</c:v>
                </c:pt>
                <c:pt idx="49">
                  <c:v>43160</c:v>
                </c:pt>
                <c:pt idx="50">
                  <c:v>43191</c:v>
                </c:pt>
                <c:pt idx="51">
                  <c:v>43221</c:v>
                </c:pt>
                <c:pt idx="52">
                  <c:v>43252</c:v>
                </c:pt>
                <c:pt idx="53">
                  <c:v>43282</c:v>
                </c:pt>
                <c:pt idx="54">
                  <c:v>43313</c:v>
                </c:pt>
                <c:pt idx="55">
                  <c:v>43344</c:v>
                </c:pt>
                <c:pt idx="56">
                  <c:v>43374</c:v>
                </c:pt>
                <c:pt idx="57">
                  <c:v>43405</c:v>
                </c:pt>
                <c:pt idx="58">
                  <c:v>43435</c:v>
                </c:pt>
                <c:pt idx="59">
                  <c:v>43466</c:v>
                </c:pt>
                <c:pt idx="60">
                  <c:v>43497</c:v>
                </c:pt>
                <c:pt idx="61">
                  <c:v>43525</c:v>
                </c:pt>
                <c:pt idx="62">
                  <c:v>43556</c:v>
                </c:pt>
                <c:pt idx="63">
                  <c:v>43586</c:v>
                </c:pt>
                <c:pt idx="64">
                  <c:v>43617</c:v>
                </c:pt>
                <c:pt idx="65">
                  <c:v>43647</c:v>
                </c:pt>
                <c:pt idx="66">
                  <c:v>43678</c:v>
                </c:pt>
                <c:pt idx="67">
                  <c:v>43709</c:v>
                </c:pt>
                <c:pt idx="68">
                  <c:v>43739</c:v>
                </c:pt>
                <c:pt idx="69">
                  <c:v>43770</c:v>
                </c:pt>
                <c:pt idx="70">
                  <c:v>43800</c:v>
                </c:pt>
                <c:pt idx="71">
                  <c:v>43831</c:v>
                </c:pt>
                <c:pt idx="72">
                  <c:v>43862</c:v>
                </c:pt>
                <c:pt idx="73">
                  <c:v>43891</c:v>
                </c:pt>
                <c:pt idx="74">
                  <c:v>43922</c:v>
                </c:pt>
                <c:pt idx="75">
                  <c:v>43952</c:v>
                </c:pt>
                <c:pt idx="76">
                  <c:v>43983</c:v>
                </c:pt>
                <c:pt idx="77">
                  <c:v>44013</c:v>
                </c:pt>
                <c:pt idx="78">
                  <c:v>44044</c:v>
                </c:pt>
                <c:pt idx="79">
                  <c:v>44075</c:v>
                </c:pt>
                <c:pt idx="80">
                  <c:v>44105</c:v>
                </c:pt>
                <c:pt idx="81">
                  <c:v>44136</c:v>
                </c:pt>
                <c:pt idx="82">
                  <c:v>44166</c:v>
                </c:pt>
                <c:pt idx="83">
                  <c:v>44197</c:v>
                </c:pt>
                <c:pt idx="84">
                  <c:v>44228</c:v>
                </c:pt>
                <c:pt idx="85">
                  <c:v>44256</c:v>
                </c:pt>
                <c:pt idx="86">
                  <c:v>44287</c:v>
                </c:pt>
                <c:pt idx="87">
                  <c:v>44317</c:v>
                </c:pt>
                <c:pt idx="88">
                  <c:v>44348</c:v>
                </c:pt>
                <c:pt idx="89">
                  <c:v>44378</c:v>
                </c:pt>
                <c:pt idx="90">
                  <c:v>44409</c:v>
                </c:pt>
                <c:pt idx="91">
                  <c:v>44440</c:v>
                </c:pt>
                <c:pt idx="92">
                  <c:v>44470</c:v>
                </c:pt>
                <c:pt idx="93">
                  <c:v>44501</c:v>
                </c:pt>
                <c:pt idx="94">
                  <c:v>44531</c:v>
                </c:pt>
                <c:pt idx="95">
                  <c:v>44562</c:v>
                </c:pt>
                <c:pt idx="96">
                  <c:v>44593</c:v>
                </c:pt>
                <c:pt idx="97">
                  <c:v>44621</c:v>
                </c:pt>
                <c:pt idx="98">
                  <c:v>44652</c:v>
                </c:pt>
                <c:pt idx="99">
                  <c:v>44682</c:v>
                </c:pt>
                <c:pt idx="100">
                  <c:v>44713</c:v>
                </c:pt>
                <c:pt idx="101">
                  <c:v>44743</c:v>
                </c:pt>
                <c:pt idx="102">
                  <c:v>44774</c:v>
                </c:pt>
                <c:pt idx="103">
                  <c:v>44805</c:v>
                </c:pt>
                <c:pt idx="104">
                  <c:v>44835</c:v>
                </c:pt>
                <c:pt idx="105">
                  <c:v>44866</c:v>
                </c:pt>
                <c:pt idx="106">
                  <c:v>44896</c:v>
                </c:pt>
                <c:pt idx="107">
                  <c:v>44927</c:v>
                </c:pt>
                <c:pt idx="108">
                  <c:v>44958</c:v>
                </c:pt>
                <c:pt idx="109">
                  <c:v>44986</c:v>
                </c:pt>
                <c:pt idx="110">
                  <c:v>45017</c:v>
                </c:pt>
                <c:pt idx="111">
                  <c:v>45047</c:v>
                </c:pt>
                <c:pt idx="112">
                  <c:v>45078</c:v>
                </c:pt>
                <c:pt idx="113">
                  <c:v>45108</c:v>
                </c:pt>
                <c:pt idx="114">
                  <c:v>45139</c:v>
                </c:pt>
                <c:pt idx="115">
                  <c:v>45170</c:v>
                </c:pt>
                <c:pt idx="116">
                  <c:v>45200</c:v>
                </c:pt>
                <c:pt idx="117">
                  <c:v>45231</c:v>
                </c:pt>
                <c:pt idx="118">
                  <c:v>45261</c:v>
                </c:pt>
                <c:pt idx="119">
                  <c:v>45292</c:v>
                </c:pt>
                <c:pt idx="120">
                  <c:v>45323</c:v>
                </c:pt>
                <c:pt idx="121">
                  <c:v>45352</c:v>
                </c:pt>
                <c:pt idx="122">
                  <c:v>45383</c:v>
                </c:pt>
                <c:pt idx="123">
                  <c:v>45413</c:v>
                </c:pt>
                <c:pt idx="124">
                  <c:v>45444</c:v>
                </c:pt>
                <c:pt idx="125">
                  <c:v>45474</c:v>
                </c:pt>
              </c:numCache>
            </c:numRef>
          </c:cat>
          <c:val>
            <c:numRef>
              <c:f>[6]Industry!$C$87:$C$212</c:f>
              <c:numCache>
                <c:formatCode>General</c:formatCode>
                <c:ptCount val="126"/>
                <c:pt idx="0">
                  <c:v>9319</c:v>
                </c:pt>
                <c:pt idx="1">
                  <c:v>13179</c:v>
                </c:pt>
                <c:pt idx="2">
                  <c:v>9214</c:v>
                </c:pt>
                <c:pt idx="3">
                  <c:v>8912</c:v>
                </c:pt>
                <c:pt idx="4">
                  <c:v>7925</c:v>
                </c:pt>
                <c:pt idx="5">
                  <c:v>17796</c:v>
                </c:pt>
                <c:pt idx="6">
                  <c:v>11800</c:v>
                </c:pt>
                <c:pt idx="7">
                  <c:v>15534</c:v>
                </c:pt>
                <c:pt idx="8">
                  <c:v>18438</c:v>
                </c:pt>
                <c:pt idx="9">
                  <c:v>19034</c:v>
                </c:pt>
                <c:pt idx="10">
                  <c:v>37504</c:v>
                </c:pt>
                <c:pt idx="11">
                  <c:v>12634</c:v>
                </c:pt>
                <c:pt idx="12">
                  <c:v>8822</c:v>
                </c:pt>
                <c:pt idx="13">
                  <c:v>23685</c:v>
                </c:pt>
                <c:pt idx="14">
                  <c:v>22923</c:v>
                </c:pt>
                <c:pt idx="15">
                  <c:v>24149</c:v>
                </c:pt>
                <c:pt idx="16">
                  <c:v>31985</c:v>
                </c:pt>
                <c:pt idx="17">
                  <c:v>29074</c:v>
                </c:pt>
                <c:pt idx="18">
                  <c:v>29559</c:v>
                </c:pt>
                <c:pt idx="19">
                  <c:v>40054</c:v>
                </c:pt>
                <c:pt idx="20">
                  <c:v>22753</c:v>
                </c:pt>
                <c:pt idx="21">
                  <c:v>20150</c:v>
                </c:pt>
                <c:pt idx="22">
                  <c:v>41750</c:v>
                </c:pt>
                <c:pt idx="23">
                  <c:v>18102</c:v>
                </c:pt>
                <c:pt idx="24">
                  <c:v>21191</c:v>
                </c:pt>
                <c:pt idx="25">
                  <c:v>24133</c:v>
                </c:pt>
                <c:pt idx="26">
                  <c:v>16410</c:v>
                </c:pt>
                <c:pt idx="27">
                  <c:v>15350</c:v>
                </c:pt>
                <c:pt idx="28">
                  <c:v>32470</c:v>
                </c:pt>
                <c:pt idx="29">
                  <c:v>22181</c:v>
                </c:pt>
                <c:pt idx="30">
                  <c:v>18234</c:v>
                </c:pt>
                <c:pt idx="31">
                  <c:v>11490</c:v>
                </c:pt>
                <c:pt idx="32">
                  <c:v>16535</c:v>
                </c:pt>
                <c:pt idx="33">
                  <c:v>32272</c:v>
                </c:pt>
                <c:pt idx="34">
                  <c:v>38055</c:v>
                </c:pt>
                <c:pt idx="35">
                  <c:v>13615</c:v>
                </c:pt>
                <c:pt idx="36">
                  <c:v>14334</c:v>
                </c:pt>
                <c:pt idx="37">
                  <c:v>14163</c:v>
                </c:pt>
                <c:pt idx="38">
                  <c:v>13729</c:v>
                </c:pt>
                <c:pt idx="39">
                  <c:v>15783</c:v>
                </c:pt>
                <c:pt idx="40">
                  <c:v>14833</c:v>
                </c:pt>
                <c:pt idx="41">
                  <c:v>19728</c:v>
                </c:pt>
                <c:pt idx="42">
                  <c:v>15005</c:v>
                </c:pt>
                <c:pt idx="43">
                  <c:v>13357</c:v>
                </c:pt>
                <c:pt idx="44">
                  <c:v>11351</c:v>
                </c:pt>
                <c:pt idx="45">
                  <c:v>22284</c:v>
                </c:pt>
                <c:pt idx="46">
                  <c:v>40089</c:v>
                </c:pt>
                <c:pt idx="47">
                  <c:v>14208</c:v>
                </c:pt>
                <c:pt idx="48">
                  <c:v>18089</c:v>
                </c:pt>
                <c:pt idx="49">
                  <c:v>15058</c:v>
                </c:pt>
                <c:pt idx="50">
                  <c:v>18902</c:v>
                </c:pt>
                <c:pt idx="51">
                  <c:v>10410</c:v>
                </c:pt>
                <c:pt idx="52">
                  <c:v>12423</c:v>
                </c:pt>
                <c:pt idx="53">
                  <c:v>15583</c:v>
                </c:pt>
                <c:pt idx="54">
                  <c:v>17324</c:v>
                </c:pt>
                <c:pt idx="55">
                  <c:v>12880</c:v>
                </c:pt>
                <c:pt idx="56">
                  <c:v>13002</c:v>
                </c:pt>
                <c:pt idx="57">
                  <c:v>16197</c:v>
                </c:pt>
                <c:pt idx="58">
                  <c:v>50270</c:v>
                </c:pt>
                <c:pt idx="59">
                  <c:v>9769</c:v>
                </c:pt>
                <c:pt idx="60">
                  <c:v>20670</c:v>
                </c:pt>
                <c:pt idx="61">
                  <c:v>18586</c:v>
                </c:pt>
                <c:pt idx="62">
                  <c:v>18353</c:v>
                </c:pt>
                <c:pt idx="63">
                  <c:v>10845</c:v>
                </c:pt>
                <c:pt idx="64">
                  <c:v>13162</c:v>
                </c:pt>
                <c:pt idx="65">
                  <c:v>8176</c:v>
                </c:pt>
                <c:pt idx="66">
                  <c:v>15235</c:v>
                </c:pt>
                <c:pt idx="67">
                  <c:v>17047</c:v>
                </c:pt>
                <c:pt idx="68">
                  <c:v>14553</c:v>
                </c:pt>
                <c:pt idx="69">
                  <c:v>11644</c:v>
                </c:pt>
                <c:pt idx="70">
                  <c:v>51914</c:v>
                </c:pt>
                <c:pt idx="71">
                  <c:v>8796</c:v>
                </c:pt>
                <c:pt idx="72">
                  <c:v>20565</c:v>
                </c:pt>
                <c:pt idx="73">
                  <c:v>11825</c:v>
                </c:pt>
                <c:pt idx="74">
                  <c:v>9791</c:v>
                </c:pt>
                <c:pt idx="75">
                  <c:v>11614</c:v>
                </c:pt>
                <c:pt idx="76">
                  <c:v>11596</c:v>
                </c:pt>
                <c:pt idx="77">
                  <c:v>16810</c:v>
                </c:pt>
                <c:pt idx="78">
                  <c:v>11327</c:v>
                </c:pt>
                <c:pt idx="79">
                  <c:v>10740</c:v>
                </c:pt>
                <c:pt idx="80">
                  <c:v>12947</c:v>
                </c:pt>
                <c:pt idx="81">
                  <c:v>15096</c:v>
                </c:pt>
                <c:pt idx="82">
                  <c:v>53013</c:v>
                </c:pt>
                <c:pt idx="83">
                  <c:v>9468</c:v>
                </c:pt>
                <c:pt idx="84">
                  <c:v>11671</c:v>
                </c:pt>
                <c:pt idx="85">
                  <c:v>15376</c:v>
                </c:pt>
                <c:pt idx="86">
                  <c:v>15380</c:v>
                </c:pt>
                <c:pt idx="87">
                  <c:v>11334</c:v>
                </c:pt>
                <c:pt idx="88">
                  <c:v>16616</c:v>
                </c:pt>
                <c:pt idx="89">
                  <c:v>17254</c:v>
                </c:pt>
                <c:pt idx="90">
                  <c:v>15327</c:v>
                </c:pt>
                <c:pt idx="91">
                  <c:v>8927</c:v>
                </c:pt>
                <c:pt idx="92">
                  <c:v>11892</c:v>
                </c:pt>
                <c:pt idx="93">
                  <c:v>16211</c:v>
                </c:pt>
                <c:pt idx="94">
                  <c:v>58632</c:v>
                </c:pt>
                <c:pt idx="95">
                  <c:v>11374</c:v>
                </c:pt>
                <c:pt idx="96">
                  <c:v>4788</c:v>
                </c:pt>
                <c:pt idx="97">
                  <c:v>13957</c:v>
                </c:pt>
                <c:pt idx="98">
                  <c:v>11734</c:v>
                </c:pt>
                <c:pt idx="99">
                  <c:v>12246</c:v>
                </c:pt>
                <c:pt idx="100">
                  <c:v>17001</c:v>
                </c:pt>
                <c:pt idx="101">
                  <c:v>10635</c:v>
                </c:pt>
                <c:pt idx="102">
                  <c:v>16506</c:v>
                </c:pt>
                <c:pt idx="103">
                  <c:v>1545</c:v>
                </c:pt>
                <c:pt idx="104">
                  <c:v>13488</c:v>
                </c:pt>
                <c:pt idx="105">
                  <c:v>15241</c:v>
                </c:pt>
                <c:pt idx="106">
                  <c:v>19594</c:v>
                </c:pt>
                <c:pt idx="107">
                  <c:v>6336</c:v>
                </c:pt>
                <c:pt idx="108">
                  <c:v>9805</c:v>
                </c:pt>
                <c:pt idx="109">
                  <c:v>6441</c:v>
                </c:pt>
                <c:pt idx="110">
                  <c:v>11158</c:v>
                </c:pt>
                <c:pt idx="111">
                  <c:v>15481</c:v>
                </c:pt>
                <c:pt idx="112">
                  <c:v>13190</c:v>
                </c:pt>
                <c:pt idx="113">
                  <c:v>5429</c:v>
                </c:pt>
                <c:pt idx="114">
                  <c:v>12958</c:v>
                </c:pt>
                <c:pt idx="115">
                  <c:v>13030</c:v>
                </c:pt>
                <c:pt idx="116">
                  <c:v>3823</c:v>
                </c:pt>
                <c:pt idx="117">
                  <c:v>10995</c:v>
                </c:pt>
                <c:pt idx="118">
                  <c:v>56272</c:v>
                </c:pt>
                <c:pt idx="119">
                  <c:v>8466</c:v>
                </c:pt>
                <c:pt idx="120">
                  <c:v>6465</c:v>
                </c:pt>
                <c:pt idx="121">
                  <c:v>8882</c:v>
                </c:pt>
                <c:pt idx="122">
                  <c:v>10611</c:v>
                </c:pt>
                <c:pt idx="123">
                  <c:v>6309</c:v>
                </c:pt>
                <c:pt idx="124">
                  <c:v>6354</c:v>
                </c:pt>
                <c:pt idx="125">
                  <c:v>5831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442-4C84-98C9-2D2BDCD6250B}"/>
            </c:ext>
          </c:extLst>
        </c:ser>
        <c:ser>
          <c:idx val="2"/>
          <c:order val="2"/>
          <c:tx>
            <c:strRef>
              <c:f>[6]Industry!$D$1</c:f>
              <c:strCache>
                <c:ptCount val="1"/>
                <c:pt idx="0">
                  <c:v>주택 인허가: 5대 광역시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[6]Industry!$A$87:$A$212</c:f>
              <c:numCache>
                <c:formatCode>General</c:formatCode>
                <c:ptCount val="126"/>
                <c:pt idx="0">
                  <c:v>41671</c:v>
                </c:pt>
                <c:pt idx="1">
                  <c:v>41699</c:v>
                </c:pt>
                <c:pt idx="2">
                  <c:v>41730</c:v>
                </c:pt>
                <c:pt idx="3">
                  <c:v>41760</c:v>
                </c:pt>
                <c:pt idx="4">
                  <c:v>41791</c:v>
                </c:pt>
                <c:pt idx="5">
                  <c:v>41821</c:v>
                </c:pt>
                <c:pt idx="6">
                  <c:v>41852</c:v>
                </c:pt>
                <c:pt idx="7">
                  <c:v>41883</c:v>
                </c:pt>
                <c:pt idx="8">
                  <c:v>41913</c:v>
                </c:pt>
                <c:pt idx="9">
                  <c:v>41944</c:v>
                </c:pt>
                <c:pt idx="10">
                  <c:v>41974</c:v>
                </c:pt>
                <c:pt idx="11">
                  <c:v>42005</c:v>
                </c:pt>
                <c:pt idx="12">
                  <c:v>42036</c:v>
                </c:pt>
                <c:pt idx="13">
                  <c:v>42064</c:v>
                </c:pt>
                <c:pt idx="14">
                  <c:v>42095</c:v>
                </c:pt>
                <c:pt idx="15">
                  <c:v>42125</c:v>
                </c:pt>
                <c:pt idx="16">
                  <c:v>42156</c:v>
                </c:pt>
                <c:pt idx="17">
                  <c:v>42186</c:v>
                </c:pt>
                <c:pt idx="18">
                  <c:v>42217</c:v>
                </c:pt>
                <c:pt idx="19">
                  <c:v>42248</c:v>
                </c:pt>
                <c:pt idx="20">
                  <c:v>42278</c:v>
                </c:pt>
                <c:pt idx="21">
                  <c:v>42309</c:v>
                </c:pt>
                <c:pt idx="22">
                  <c:v>42339</c:v>
                </c:pt>
                <c:pt idx="23">
                  <c:v>42370</c:v>
                </c:pt>
                <c:pt idx="24">
                  <c:v>42401</c:v>
                </c:pt>
                <c:pt idx="25">
                  <c:v>42430</c:v>
                </c:pt>
                <c:pt idx="26">
                  <c:v>42461</c:v>
                </c:pt>
                <c:pt idx="27">
                  <c:v>42491</c:v>
                </c:pt>
                <c:pt idx="28">
                  <c:v>42522</c:v>
                </c:pt>
                <c:pt idx="29">
                  <c:v>42552</c:v>
                </c:pt>
                <c:pt idx="30">
                  <c:v>42583</c:v>
                </c:pt>
                <c:pt idx="31">
                  <c:v>42614</c:v>
                </c:pt>
                <c:pt idx="32">
                  <c:v>42644</c:v>
                </c:pt>
                <c:pt idx="33">
                  <c:v>42675</c:v>
                </c:pt>
                <c:pt idx="34">
                  <c:v>42705</c:v>
                </c:pt>
                <c:pt idx="35">
                  <c:v>42736</c:v>
                </c:pt>
                <c:pt idx="36">
                  <c:v>42767</c:v>
                </c:pt>
                <c:pt idx="37">
                  <c:v>42795</c:v>
                </c:pt>
                <c:pt idx="38">
                  <c:v>42826</c:v>
                </c:pt>
                <c:pt idx="39">
                  <c:v>42856</c:v>
                </c:pt>
                <c:pt idx="40">
                  <c:v>42887</c:v>
                </c:pt>
                <c:pt idx="41">
                  <c:v>42917</c:v>
                </c:pt>
                <c:pt idx="42">
                  <c:v>42948</c:v>
                </c:pt>
                <c:pt idx="43">
                  <c:v>42979</c:v>
                </c:pt>
                <c:pt idx="44">
                  <c:v>43009</c:v>
                </c:pt>
                <c:pt idx="45">
                  <c:v>43040</c:v>
                </c:pt>
                <c:pt idx="46">
                  <c:v>43070</c:v>
                </c:pt>
                <c:pt idx="47">
                  <c:v>43101</c:v>
                </c:pt>
                <c:pt idx="48">
                  <c:v>43132</c:v>
                </c:pt>
                <c:pt idx="49">
                  <c:v>43160</c:v>
                </c:pt>
                <c:pt idx="50">
                  <c:v>43191</c:v>
                </c:pt>
                <c:pt idx="51">
                  <c:v>43221</c:v>
                </c:pt>
                <c:pt idx="52">
                  <c:v>43252</c:v>
                </c:pt>
                <c:pt idx="53">
                  <c:v>43282</c:v>
                </c:pt>
                <c:pt idx="54">
                  <c:v>43313</c:v>
                </c:pt>
                <c:pt idx="55">
                  <c:v>43344</c:v>
                </c:pt>
                <c:pt idx="56">
                  <c:v>43374</c:v>
                </c:pt>
                <c:pt idx="57">
                  <c:v>43405</c:v>
                </c:pt>
                <c:pt idx="58">
                  <c:v>43435</c:v>
                </c:pt>
                <c:pt idx="59">
                  <c:v>43466</c:v>
                </c:pt>
                <c:pt idx="60">
                  <c:v>43497</c:v>
                </c:pt>
                <c:pt idx="61">
                  <c:v>43525</c:v>
                </c:pt>
                <c:pt idx="62">
                  <c:v>43556</c:v>
                </c:pt>
                <c:pt idx="63">
                  <c:v>43586</c:v>
                </c:pt>
                <c:pt idx="64">
                  <c:v>43617</c:v>
                </c:pt>
                <c:pt idx="65">
                  <c:v>43647</c:v>
                </c:pt>
                <c:pt idx="66">
                  <c:v>43678</c:v>
                </c:pt>
                <c:pt idx="67">
                  <c:v>43709</c:v>
                </c:pt>
                <c:pt idx="68">
                  <c:v>43739</c:v>
                </c:pt>
                <c:pt idx="69">
                  <c:v>43770</c:v>
                </c:pt>
                <c:pt idx="70">
                  <c:v>43800</c:v>
                </c:pt>
                <c:pt idx="71">
                  <c:v>43831</c:v>
                </c:pt>
                <c:pt idx="72">
                  <c:v>43862</c:v>
                </c:pt>
                <c:pt idx="73">
                  <c:v>43891</c:v>
                </c:pt>
                <c:pt idx="74">
                  <c:v>43922</c:v>
                </c:pt>
                <c:pt idx="75">
                  <c:v>43952</c:v>
                </c:pt>
                <c:pt idx="76">
                  <c:v>43983</c:v>
                </c:pt>
                <c:pt idx="77">
                  <c:v>44013</c:v>
                </c:pt>
                <c:pt idx="78">
                  <c:v>44044</c:v>
                </c:pt>
                <c:pt idx="79">
                  <c:v>44075</c:v>
                </c:pt>
                <c:pt idx="80">
                  <c:v>44105</c:v>
                </c:pt>
                <c:pt idx="81">
                  <c:v>44136</c:v>
                </c:pt>
                <c:pt idx="82">
                  <c:v>44166</c:v>
                </c:pt>
                <c:pt idx="83">
                  <c:v>44197</c:v>
                </c:pt>
                <c:pt idx="84">
                  <c:v>44228</c:v>
                </c:pt>
                <c:pt idx="85">
                  <c:v>44256</c:v>
                </c:pt>
                <c:pt idx="86">
                  <c:v>44287</c:v>
                </c:pt>
                <c:pt idx="87">
                  <c:v>44317</c:v>
                </c:pt>
                <c:pt idx="88">
                  <c:v>44348</c:v>
                </c:pt>
                <c:pt idx="89">
                  <c:v>44378</c:v>
                </c:pt>
                <c:pt idx="90">
                  <c:v>44409</c:v>
                </c:pt>
                <c:pt idx="91">
                  <c:v>44440</c:v>
                </c:pt>
                <c:pt idx="92">
                  <c:v>44470</c:v>
                </c:pt>
                <c:pt idx="93">
                  <c:v>44501</c:v>
                </c:pt>
                <c:pt idx="94">
                  <c:v>44531</c:v>
                </c:pt>
                <c:pt idx="95">
                  <c:v>44562</c:v>
                </c:pt>
                <c:pt idx="96">
                  <c:v>44593</c:v>
                </c:pt>
                <c:pt idx="97">
                  <c:v>44621</c:v>
                </c:pt>
                <c:pt idx="98">
                  <c:v>44652</c:v>
                </c:pt>
                <c:pt idx="99">
                  <c:v>44682</c:v>
                </c:pt>
                <c:pt idx="100">
                  <c:v>44713</c:v>
                </c:pt>
                <c:pt idx="101">
                  <c:v>44743</c:v>
                </c:pt>
                <c:pt idx="102">
                  <c:v>44774</c:v>
                </c:pt>
                <c:pt idx="103">
                  <c:v>44805</c:v>
                </c:pt>
                <c:pt idx="104">
                  <c:v>44835</c:v>
                </c:pt>
                <c:pt idx="105">
                  <c:v>44866</c:v>
                </c:pt>
                <c:pt idx="106">
                  <c:v>44896</c:v>
                </c:pt>
                <c:pt idx="107">
                  <c:v>44927</c:v>
                </c:pt>
                <c:pt idx="108">
                  <c:v>44958</c:v>
                </c:pt>
                <c:pt idx="109">
                  <c:v>44986</c:v>
                </c:pt>
                <c:pt idx="110">
                  <c:v>45017</c:v>
                </c:pt>
                <c:pt idx="111">
                  <c:v>45047</c:v>
                </c:pt>
                <c:pt idx="112">
                  <c:v>45078</c:v>
                </c:pt>
                <c:pt idx="113">
                  <c:v>45108</c:v>
                </c:pt>
                <c:pt idx="114">
                  <c:v>45139</c:v>
                </c:pt>
                <c:pt idx="115">
                  <c:v>45170</c:v>
                </c:pt>
                <c:pt idx="116">
                  <c:v>45200</c:v>
                </c:pt>
                <c:pt idx="117">
                  <c:v>45231</c:v>
                </c:pt>
                <c:pt idx="118">
                  <c:v>45261</c:v>
                </c:pt>
                <c:pt idx="119">
                  <c:v>45292</c:v>
                </c:pt>
                <c:pt idx="120">
                  <c:v>45323</c:v>
                </c:pt>
                <c:pt idx="121">
                  <c:v>45352</c:v>
                </c:pt>
                <c:pt idx="122">
                  <c:v>45383</c:v>
                </c:pt>
                <c:pt idx="123">
                  <c:v>45413</c:v>
                </c:pt>
                <c:pt idx="124">
                  <c:v>45444</c:v>
                </c:pt>
                <c:pt idx="125">
                  <c:v>45474</c:v>
                </c:pt>
              </c:numCache>
            </c:numRef>
          </c:cat>
          <c:val>
            <c:numRef>
              <c:f>[6]Industry!$D$87:$D$212</c:f>
              <c:numCache>
                <c:formatCode>General</c:formatCode>
                <c:ptCount val="126"/>
                <c:pt idx="0">
                  <c:v>4303</c:v>
                </c:pt>
                <c:pt idx="1">
                  <c:v>3920</c:v>
                </c:pt>
                <c:pt idx="2">
                  <c:v>5016</c:v>
                </c:pt>
                <c:pt idx="3">
                  <c:v>9315</c:v>
                </c:pt>
                <c:pt idx="4">
                  <c:v>5659</c:v>
                </c:pt>
                <c:pt idx="5">
                  <c:v>5920</c:v>
                </c:pt>
                <c:pt idx="6">
                  <c:v>4092</c:v>
                </c:pt>
                <c:pt idx="7">
                  <c:v>3933</c:v>
                </c:pt>
                <c:pt idx="8">
                  <c:v>8061</c:v>
                </c:pt>
                <c:pt idx="9">
                  <c:v>4641</c:v>
                </c:pt>
                <c:pt idx="10">
                  <c:v>7599</c:v>
                </c:pt>
                <c:pt idx="11">
                  <c:v>4289</c:v>
                </c:pt>
                <c:pt idx="12">
                  <c:v>3898</c:v>
                </c:pt>
                <c:pt idx="13">
                  <c:v>5155</c:v>
                </c:pt>
                <c:pt idx="14">
                  <c:v>4552</c:v>
                </c:pt>
                <c:pt idx="15">
                  <c:v>8858</c:v>
                </c:pt>
                <c:pt idx="16">
                  <c:v>4879</c:v>
                </c:pt>
                <c:pt idx="17">
                  <c:v>9672</c:v>
                </c:pt>
                <c:pt idx="18">
                  <c:v>7255</c:v>
                </c:pt>
                <c:pt idx="19">
                  <c:v>10361</c:v>
                </c:pt>
                <c:pt idx="20">
                  <c:v>7323</c:v>
                </c:pt>
                <c:pt idx="21">
                  <c:v>15562</c:v>
                </c:pt>
                <c:pt idx="22">
                  <c:v>13968</c:v>
                </c:pt>
                <c:pt idx="23">
                  <c:v>8600</c:v>
                </c:pt>
                <c:pt idx="24">
                  <c:v>5535</c:v>
                </c:pt>
                <c:pt idx="25">
                  <c:v>7091</c:v>
                </c:pt>
                <c:pt idx="26">
                  <c:v>10027</c:v>
                </c:pt>
                <c:pt idx="27">
                  <c:v>10077</c:v>
                </c:pt>
                <c:pt idx="28">
                  <c:v>16120</c:v>
                </c:pt>
                <c:pt idx="29">
                  <c:v>7229</c:v>
                </c:pt>
                <c:pt idx="30">
                  <c:v>6277</c:v>
                </c:pt>
                <c:pt idx="31">
                  <c:v>9537</c:v>
                </c:pt>
                <c:pt idx="32">
                  <c:v>10319</c:v>
                </c:pt>
                <c:pt idx="33">
                  <c:v>7523</c:v>
                </c:pt>
                <c:pt idx="34">
                  <c:v>14128</c:v>
                </c:pt>
                <c:pt idx="35">
                  <c:v>7751</c:v>
                </c:pt>
                <c:pt idx="36">
                  <c:v>7211</c:v>
                </c:pt>
                <c:pt idx="37">
                  <c:v>9291</c:v>
                </c:pt>
                <c:pt idx="38">
                  <c:v>8486</c:v>
                </c:pt>
                <c:pt idx="39">
                  <c:v>17643</c:v>
                </c:pt>
                <c:pt idx="40">
                  <c:v>16728</c:v>
                </c:pt>
                <c:pt idx="41">
                  <c:v>9343</c:v>
                </c:pt>
                <c:pt idx="42">
                  <c:v>9968</c:v>
                </c:pt>
                <c:pt idx="43">
                  <c:v>6766</c:v>
                </c:pt>
                <c:pt idx="44">
                  <c:v>7755</c:v>
                </c:pt>
                <c:pt idx="45">
                  <c:v>5389</c:v>
                </c:pt>
                <c:pt idx="46">
                  <c:v>15232</c:v>
                </c:pt>
                <c:pt idx="47">
                  <c:v>4561</c:v>
                </c:pt>
                <c:pt idx="48">
                  <c:v>13210</c:v>
                </c:pt>
                <c:pt idx="49">
                  <c:v>5395</c:v>
                </c:pt>
                <c:pt idx="50">
                  <c:v>5521</c:v>
                </c:pt>
                <c:pt idx="51">
                  <c:v>5550</c:v>
                </c:pt>
                <c:pt idx="52">
                  <c:v>12980</c:v>
                </c:pt>
                <c:pt idx="53">
                  <c:v>19651</c:v>
                </c:pt>
                <c:pt idx="54">
                  <c:v>5649</c:v>
                </c:pt>
                <c:pt idx="55">
                  <c:v>5200</c:v>
                </c:pt>
                <c:pt idx="56">
                  <c:v>3215</c:v>
                </c:pt>
                <c:pt idx="57">
                  <c:v>12829</c:v>
                </c:pt>
                <c:pt idx="58">
                  <c:v>10313</c:v>
                </c:pt>
                <c:pt idx="59">
                  <c:v>6893</c:v>
                </c:pt>
                <c:pt idx="60">
                  <c:v>5500</c:v>
                </c:pt>
                <c:pt idx="61">
                  <c:v>7138</c:v>
                </c:pt>
                <c:pt idx="62">
                  <c:v>6070</c:v>
                </c:pt>
                <c:pt idx="63">
                  <c:v>4242</c:v>
                </c:pt>
                <c:pt idx="64">
                  <c:v>10363</c:v>
                </c:pt>
                <c:pt idx="65">
                  <c:v>6126</c:v>
                </c:pt>
                <c:pt idx="66">
                  <c:v>3073</c:v>
                </c:pt>
                <c:pt idx="67">
                  <c:v>4976</c:v>
                </c:pt>
                <c:pt idx="68">
                  <c:v>7448</c:v>
                </c:pt>
                <c:pt idx="69">
                  <c:v>7975</c:v>
                </c:pt>
                <c:pt idx="70">
                  <c:v>17774</c:v>
                </c:pt>
                <c:pt idx="71">
                  <c:v>5742</c:v>
                </c:pt>
                <c:pt idx="72">
                  <c:v>2974</c:v>
                </c:pt>
                <c:pt idx="73">
                  <c:v>7666</c:v>
                </c:pt>
                <c:pt idx="74">
                  <c:v>6153</c:v>
                </c:pt>
                <c:pt idx="75">
                  <c:v>3099</c:v>
                </c:pt>
                <c:pt idx="76">
                  <c:v>12476</c:v>
                </c:pt>
                <c:pt idx="77">
                  <c:v>7223</c:v>
                </c:pt>
                <c:pt idx="78">
                  <c:v>5309</c:v>
                </c:pt>
                <c:pt idx="79">
                  <c:v>9268</c:v>
                </c:pt>
                <c:pt idx="80">
                  <c:v>4830</c:v>
                </c:pt>
                <c:pt idx="81">
                  <c:v>4638</c:v>
                </c:pt>
                <c:pt idx="82">
                  <c:v>12607</c:v>
                </c:pt>
                <c:pt idx="83">
                  <c:v>5705</c:v>
                </c:pt>
                <c:pt idx="84">
                  <c:v>5423</c:v>
                </c:pt>
                <c:pt idx="85">
                  <c:v>11761</c:v>
                </c:pt>
                <c:pt idx="86">
                  <c:v>4058</c:v>
                </c:pt>
                <c:pt idx="87">
                  <c:v>5469</c:v>
                </c:pt>
                <c:pt idx="88">
                  <c:v>2893</c:v>
                </c:pt>
                <c:pt idx="89">
                  <c:v>8151</c:v>
                </c:pt>
                <c:pt idx="90">
                  <c:v>2119</c:v>
                </c:pt>
                <c:pt idx="91">
                  <c:v>5891</c:v>
                </c:pt>
                <c:pt idx="92">
                  <c:v>4255</c:v>
                </c:pt>
                <c:pt idx="93">
                  <c:v>6067</c:v>
                </c:pt>
                <c:pt idx="94">
                  <c:v>16193</c:v>
                </c:pt>
                <c:pt idx="95">
                  <c:v>6085</c:v>
                </c:pt>
                <c:pt idx="96">
                  <c:v>6232</c:v>
                </c:pt>
                <c:pt idx="97">
                  <c:v>8425</c:v>
                </c:pt>
                <c:pt idx="98">
                  <c:v>12581</c:v>
                </c:pt>
                <c:pt idx="99">
                  <c:v>10072</c:v>
                </c:pt>
                <c:pt idx="100">
                  <c:v>11158</c:v>
                </c:pt>
                <c:pt idx="101">
                  <c:v>9625</c:v>
                </c:pt>
                <c:pt idx="102">
                  <c:v>11225</c:v>
                </c:pt>
                <c:pt idx="103">
                  <c:v>11794</c:v>
                </c:pt>
                <c:pt idx="104">
                  <c:v>8856</c:v>
                </c:pt>
                <c:pt idx="105">
                  <c:v>10662</c:v>
                </c:pt>
                <c:pt idx="106">
                  <c:v>7645</c:v>
                </c:pt>
                <c:pt idx="107">
                  <c:v>7535</c:v>
                </c:pt>
                <c:pt idx="108">
                  <c:v>7016</c:v>
                </c:pt>
                <c:pt idx="109">
                  <c:v>8080</c:v>
                </c:pt>
                <c:pt idx="110">
                  <c:v>8984</c:v>
                </c:pt>
                <c:pt idx="111">
                  <c:v>5594</c:v>
                </c:pt>
                <c:pt idx="112">
                  <c:v>6996</c:v>
                </c:pt>
                <c:pt idx="113">
                  <c:v>3232</c:v>
                </c:pt>
                <c:pt idx="114">
                  <c:v>8023</c:v>
                </c:pt>
                <c:pt idx="115">
                  <c:v>4872</c:v>
                </c:pt>
                <c:pt idx="116">
                  <c:v>3769</c:v>
                </c:pt>
                <c:pt idx="117">
                  <c:v>2800</c:v>
                </c:pt>
                <c:pt idx="118">
                  <c:v>13616</c:v>
                </c:pt>
                <c:pt idx="119">
                  <c:v>4898</c:v>
                </c:pt>
                <c:pt idx="120">
                  <c:v>5030</c:v>
                </c:pt>
                <c:pt idx="121">
                  <c:v>5769</c:v>
                </c:pt>
                <c:pt idx="122">
                  <c:v>7212</c:v>
                </c:pt>
                <c:pt idx="123">
                  <c:v>5643</c:v>
                </c:pt>
                <c:pt idx="124">
                  <c:v>1664</c:v>
                </c:pt>
                <c:pt idx="125">
                  <c:v>8366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442-4C84-98C9-2D2BDCD6250B}"/>
            </c:ext>
          </c:extLst>
        </c:ser>
        <c:ser>
          <c:idx val="3"/>
          <c:order val="3"/>
          <c:tx>
            <c:strRef>
              <c:f>[6]Industry!$E$1</c:f>
              <c:strCache>
                <c:ptCount val="1"/>
                <c:pt idx="0">
                  <c:v>주택 인허가: 지방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[6]Industry!$A$87:$A$212</c:f>
              <c:numCache>
                <c:formatCode>General</c:formatCode>
                <c:ptCount val="126"/>
                <c:pt idx="0">
                  <c:v>41671</c:v>
                </c:pt>
                <c:pt idx="1">
                  <c:v>41699</c:v>
                </c:pt>
                <c:pt idx="2">
                  <c:v>41730</c:v>
                </c:pt>
                <c:pt idx="3">
                  <c:v>41760</c:v>
                </c:pt>
                <c:pt idx="4">
                  <c:v>41791</c:v>
                </c:pt>
                <c:pt idx="5">
                  <c:v>41821</c:v>
                </c:pt>
                <c:pt idx="6">
                  <c:v>41852</c:v>
                </c:pt>
                <c:pt idx="7">
                  <c:v>41883</c:v>
                </c:pt>
                <c:pt idx="8">
                  <c:v>41913</c:v>
                </c:pt>
                <c:pt idx="9">
                  <c:v>41944</c:v>
                </c:pt>
                <c:pt idx="10">
                  <c:v>41974</c:v>
                </c:pt>
                <c:pt idx="11">
                  <c:v>42005</c:v>
                </c:pt>
                <c:pt idx="12">
                  <c:v>42036</c:v>
                </c:pt>
                <c:pt idx="13">
                  <c:v>42064</c:v>
                </c:pt>
                <c:pt idx="14">
                  <c:v>42095</c:v>
                </c:pt>
                <c:pt idx="15">
                  <c:v>42125</c:v>
                </c:pt>
                <c:pt idx="16">
                  <c:v>42156</c:v>
                </c:pt>
                <c:pt idx="17">
                  <c:v>42186</c:v>
                </c:pt>
                <c:pt idx="18">
                  <c:v>42217</c:v>
                </c:pt>
                <c:pt idx="19">
                  <c:v>42248</c:v>
                </c:pt>
                <c:pt idx="20">
                  <c:v>42278</c:v>
                </c:pt>
                <c:pt idx="21">
                  <c:v>42309</c:v>
                </c:pt>
                <c:pt idx="22">
                  <c:v>42339</c:v>
                </c:pt>
                <c:pt idx="23">
                  <c:v>42370</c:v>
                </c:pt>
                <c:pt idx="24">
                  <c:v>42401</c:v>
                </c:pt>
                <c:pt idx="25">
                  <c:v>42430</c:v>
                </c:pt>
                <c:pt idx="26">
                  <c:v>42461</c:v>
                </c:pt>
                <c:pt idx="27">
                  <c:v>42491</c:v>
                </c:pt>
                <c:pt idx="28">
                  <c:v>42522</c:v>
                </c:pt>
                <c:pt idx="29">
                  <c:v>42552</c:v>
                </c:pt>
                <c:pt idx="30">
                  <c:v>42583</c:v>
                </c:pt>
                <c:pt idx="31">
                  <c:v>42614</c:v>
                </c:pt>
                <c:pt idx="32">
                  <c:v>42644</c:v>
                </c:pt>
                <c:pt idx="33">
                  <c:v>42675</c:v>
                </c:pt>
                <c:pt idx="34">
                  <c:v>42705</c:v>
                </c:pt>
                <c:pt idx="35">
                  <c:v>42736</c:v>
                </c:pt>
                <c:pt idx="36">
                  <c:v>42767</c:v>
                </c:pt>
                <c:pt idx="37">
                  <c:v>42795</c:v>
                </c:pt>
                <c:pt idx="38">
                  <c:v>42826</c:v>
                </c:pt>
                <c:pt idx="39">
                  <c:v>42856</c:v>
                </c:pt>
                <c:pt idx="40">
                  <c:v>42887</c:v>
                </c:pt>
                <c:pt idx="41">
                  <c:v>42917</c:v>
                </c:pt>
                <c:pt idx="42">
                  <c:v>42948</c:v>
                </c:pt>
                <c:pt idx="43">
                  <c:v>42979</c:v>
                </c:pt>
                <c:pt idx="44">
                  <c:v>43009</c:v>
                </c:pt>
                <c:pt idx="45">
                  <c:v>43040</c:v>
                </c:pt>
                <c:pt idx="46">
                  <c:v>43070</c:v>
                </c:pt>
                <c:pt idx="47">
                  <c:v>43101</c:v>
                </c:pt>
                <c:pt idx="48">
                  <c:v>43132</c:v>
                </c:pt>
                <c:pt idx="49">
                  <c:v>43160</c:v>
                </c:pt>
                <c:pt idx="50">
                  <c:v>43191</c:v>
                </c:pt>
                <c:pt idx="51">
                  <c:v>43221</c:v>
                </c:pt>
                <c:pt idx="52">
                  <c:v>43252</c:v>
                </c:pt>
                <c:pt idx="53">
                  <c:v>43282</c:v>
                </c:pt>
                <c:pt idx="54">
                  <c:v>43313</c:v>
                </c:pt>
                <c:pt idx="55">
                  <c:v>43344</c:v>
                </c:pt>
                <c:pt idx="56">
                  <c:v>43374</c:v>
                </c:pt>
                <c:pt idx="57">
                  <c:v>43405</c:v>
                </c:pt>
                <c:pt idx="58">
                  <c:v>43435</c:v>
                </c:pt>
                <c:pt idx="59">
                  <c:v>43466</c:v>
                </c:pt>
                <c:pt idx="60">
                  <c:v>43497</c:v>
                </c:pt>
                <c:pt idx="61">
                  <c:v>43525</c:v>
                </c:pt>
                <c:pt idx="62">
                  <c:v>43556</c:v>
                </c:pt>
                <c:pt idx="63">
                  <c:v>43586</c:v>
                </c:pt>
                <c:pt idx="64">
                  <c:v>43617</c:v>
                </c:pt>
                <c:pt idx="65">
                  <c:v>43647</c:v>
                </c:pt>
                <c:pt idx="66">
                  <c:v>43678</c:v>
                </c:pt>
                <c:pt idx="67">
                  <c:v>43709</c:v>
                </c:pt>
                <c:pt idx="68">
                  <c:v>43739</c:v>
                </c:pt>
                <c:pt idx="69">
                  <c:v>43770</c:v>
                </c:pt>
                <c:pt idx="70">
                  <c:v>43800</c:v>
                </c:pt>
                <c:pt idx="71">
                  <c:v>43831</c:v>
                </c:pt>
                <c:pt idx="72">
                  <c:v>43862</c:v>
                </c:pt>
                <c:pt idx="73">
                  <c:v>43891</c:v>
                </c:pt>
                <c:pt idx="74">
                  <c:v>43922</c:v>
                </c:pt>
                <c:pt idx="75">
                  <c:v>43952</c:v>
                </c:pt>
                <c:pt idx="76">
                  <c:v>43983</c:v>
                </c:pt>
                <c:pt idx="77">
                  <c:v>44013</c:v>
                </c:pt>
                <c:pt idx="78">
                  <c:v>44044</c:v>
                </c:pt>
                <c:pt idx="79">
                  <c:v>44075</c:v>
                </c:pt>
                <c:pt idx="80">
                  <c:v>44105</c:v>
                </c:pt>
                <c:pt idx="81">
                  <c:v>44136</c:v>
                </c:pt>
                <c:pt idx="82">
                  <c:v>44166</c:v>
                </c:pt>
                <c:pt idx="83">
                  <c:v>44197</c:v>
                </c:pt>
                <c:pt idx="84">
                  <c:v>44228</c:v>
                </c:pt>
                <c:pt idx="85">
                  <c:v>44256</c:v>
                </c:pt>
                <c:pt idx="86">
                  <c:v>44287</c:v>
                </c:pt>
                <c:pt idx="87">
                  <c:v>44317</c:v>
                </c:pt>
                <c:pt idx="88">
                  <c:v>44348</c:v>
                </c:pt>
                <c:pt idx="89">
                  <c:v>44378</c:v>
                </c:pt>
                <c:pt idx="90">
                  <c:v>44409</c:v>
                </c:pt>
                <c:pt idx="91">
                  <c:v>44440</c:v>
                </c:pt>
                <c:pt idx="92">
                  <c:v>44470</c:v>
                </c:pt>
                <c:pt idx="93">
                  <c:v>44501</c:v>
                </c:pt>
                <c:pt idx="94">
                  <c:v>44531</c:v>
                </c:pt>
                <c:pt idx="95">
                  <c:v>44562</c:v>
                </c:pt>
                <c:pt idx="96">
                  <c:v>44593</c:v>
                </c:pt>
                <c:pt idx="97">
                  <c:v>44621</c:v>
                </c:pt>
                <c:pt idx="98">
                  <c:v>44652</c:v>
                </c:pt>
                <c:pt idx="99">
                  <c:v>44682</c:v>
                </c:pt>
                <c:pt idx="100">
                  <c:v>44713</c:v>
                </c:pt>
                <c:pt idx="101">
                  <c:v>44743</c:v>
                </c:pt>
                <c:pt idx="102">
                  <c:v>44774</c:v>
                </c:pt>
                <c:pt idx="103">
                  <c:v>44805</c:v>
                </c:pt>
                <c:pt idx="104">
                  <c:v>44835</c:v>
                </c:pt>
                <c:pt idx="105">
                  <c:v>44866</c:v>
                </c:pt>
                <c:pt idx="106">
                  <c:v>44896</c:v>
                </c:pt>
                <c:pt idx="107">
                  <c:v>44927</c:v>
                </c:pt>
                <c:pt idx="108">
                  <c:v>44958</c:v>
                </c:pt>
                <c:pt idx="109">
                  <c:v>44986</c:v>
                </c:pt>
                <c:pt idx="110">
                  <c:v>45017</c:v>
                </c:pt>
                <c:pt idx="111">
                  <c:v>45047</c:v>
                </c:pt>
                <c:pt idx="112">
                  <c:v>45078</c:v>
                </c:pt>
                <c:pt idx="113">
                  <c:v>45108</c:v>
                </c:pt>
                <c:pt idx="114">
                  <c:v>45139</c:v>
                </c:pt>
                <c:pt idx="115">
                  <c:v>45170</c:v>
                </c:pt>
                <c:pt idx="116">
                  <c:v>45200</c:v>
                </c:pt>
                <c:pt idx="117">
                  <c:v>45231</c:v>
                </c:pt>
                <c:pt idx="118">
                  <c:v>45261</c:v>
                </c:pt>
                <c:pt idx="119">
                  <c:v>45292</c:v>
                </c:pt>
                <c:pt idx="120">
                  <c:v>45323</c:v>
                </c:pt>
                <c:pt idx="121">
                  <c:v>45352</c:v>
                </c:pt>
                <c:pt idx="122">
                  <c:v>45383</c:v>
                </c:pt>
                <c:pt idx="123">
                  <c:v>45413</c:v>
                </c:pt>
                <c:pt idx="124">
                  <c:v>45444</c:v>
                </c:pt>
                <c:pt idx="125">
                  <c:v>45474</c:v>
                </c:pt>
              </c:numCache>
            </c:numRef>
          </c:cat>
          <c:val>
            <c:numRef>
              <c:f>[6]Industry!$E$87:$E$212</c:f>
              <c:numCache>
                <c:formatCode>General</c:formatCode>
                <c:ptCount val="126"/>
                <c:pt idx="0">
                  <c:v>13084</c:v>
                </c:pt>
                <c:pt idx="1">
                  <c:v>17611</c:v>
                </c:pt>
                <c:pt idx="2">
                  <c:v>22487</c:v>
                </c:pt>
                <c:pt idx="3">
                  <c:v>15523</c:v>
                </c:pt>
                <c:pt idx="4">
                  <c:v>18653</c:v>
                </c:pt>
                <c:pt idx="5">
                  <c:v>16481</c:v>
                </c:pt>
                <c:pt idx="6">
                  <c:v>30510</c:v>
                </c:pt>
                <c:pt idx="7">
                  <c:v>12720</c:v>
                </c:pt>
                <c:pt idx="8">
                  <c:v>12414</c:v>
                </c:pt>
                <c:pt idx="9">
                  <c:v>18191</c:v>
                </c:pt>
                <c:pt idx="10">
                  <c:v>20723</c:v>
                </c:pt>
                <c:pt idx="11">
                  <c:v>12702</c:v>
                </c:pt>
                <c:pt idx="12">
                  <c:v>16040</c:v>
                </c:pt>
                <c:pt idx="13">
                  <c:v>15400</c:v>
                </c:pt>
                <c:pt idx="14">
                  <c:v>18180</c:v>
                </c:pt>
                <c:pt idx="15">
                  <c:v>19255</c:v>
                </c:pt>
                <c:pt idx="16">
                  <c:v>26322</c:v>
                </c:pt>
                <c:pt idx="17">
                  <c:v>28497</c:v>
                </c:pt>
                <c:pt idx="18">
                  <c:v>23983</c:v>
                </c:pt>
                <c:pt idx="19">
                  <c:v>26379</c:v>
                </c:pt>
                <c:pt idx="20">
                  <c:v>22716</c:v>
                </c:pt>
                <c:pt idx="21">
                  <c:v>21158</c:v>
                </c:pt>
                <c:pt idx="22">
                  <c:v>30151</c:v>
                </c:pt>
                <c:pt idx="23">
                  <c:v>15248</c:v>
                </c:pt>
                <c:pt idx="24">
                  <c:v>21123</c:v>
                </c:pt>
                <c:pt idx="25">
                  <c:v>26228</c:v>
                </c:pt>
                <c:pt idx="26">
                  <c:v>22479</c:v>
                </c:pt>
                <c:pt idx="27">
                  <c:v>22414</c:v>
                </c:pt>
                <c:pt idx="28">
                  <c:v>26256</c:v>
                </c:pt>
                <c:pt idx="29">
                  <c:v>21947</c:v>
                </c:pt>
                <c:pt idx="30">
                  <c:v>24124</c:v>
                </c:pt>
                <c:pt idx="31">
                  <c:v>23615</c:v>
                </c:pt>
                <c:pt idx="32">
                  <c:v>20974</c:v>
                </c:pt>
                <c:pt idx="33">
                  <c:v>20144</c:v>
                </c:pt>
                <c:pt idx="34">
                  <c:v>27871</c:v>
                </c:pt>
                <c:pt idx="35">
                  <c:v>13430</c:v>
                </c:pt>
                <c:pt idx="36">
                  <c:v>18630</c:v>
                </c:pt>
                <c:pt idx="37">
                  <c:v>21009</c:v>
                </c:pt>
                <c:pt idx="38">
                  <c:v>13725</c:v>
                </c:pt>
                <c:pt idx="39">
                  <c:v>14971</c:v>
                </c:pt>
                <c:pt idx="40">
                  <c:v>22030</c:v>
                </c:pt>
                <c:pt idx="41">
                  <c:v>12410</c:v>
                </c:pt>
                <c:pt idx="42">
                  <c:v>16156</c:v>
                </c:pt>
                <c:pt idx="43">
                  <c:v>21403</c:v>
                </c:pt>
                <c:pt idx="44">
                  <c:v>12379</c:v>
                </c:pt>
                <c:pt idx="45">
                  <c:v>14822</c:v>
                </c:pt>
                <c:pt idx="46">
                  <c:v>29511</c:v>
                </c:pt>
                <c:pt idx="47">
                  <c:v>13233</c:v>
                </c:pt>
                <c:pt idx="48">
                  <c:v>8593</c:v>
                </c:pt>
                <c:pt idx="49">
                  <c:v>13665</c:v>
                </c:pt>
                <c:pt idx="50">
                  <c:v>17023</c:v>
                </c:pt>
                <c:pt idx="51">
                  <c:v>17469</c:v>
                </c:pt>
                <c:pt idx="52">
                  <c:v>15250</c:v>
                </c:pt>
                <c:pt idx="53">
                  <c:v>16756</c:v>
                </c:pt>
                <c:pt idx="54">
                  <c:v>11030</c:v>
                </c:pt>
                <c:pt idx="55">
                  <c:v>8544</c:v>
                </c:pt>
                <c:pt idx="56">
                  <c:v>13806</c:v>
                </c:pt>
                <c:pt idx="57">
                  <c:v>6324</c:v>
                </c:pt>
                <c:pt idx="58">
                  <c:v>28272</c:v>
                </c:pt>
                <c:pt idx="59">
                  <c:v>7296</c:v>
                </c:pt>
                <c:pt idx="60">
                  <c:v>10777</c:v>
                </c:pt>
                <c:pt idx="61">
                  <c:v>10254</c:v>
                </c:pt>
                <c:pt idx="62">
                  <c:v>7750</c:v>
                </c:pt>
                <c:pt idx="63">
                  <c:v>10934</c:v>
                </c:pt>
                <c:pt idx="64">
                  <c:v>10349</c:v>
                </c:pt>
                <c:pt idx="65">
                  <c:v>9508</c:v>
                </c:pt>
                <c:pt idx="66">
                  <c:v>6137</c:v>
                </c:pt>
                <c:pt idx="67">
                  <c:v>6587</c:v>
                </c:pt>
                <c:pt idx="68">
                  <c:v>14769</c:v>
                </c:pt>
                <c:pt idx="69">
                  <c:v>9474</c:v>
                </c:pt>
                <c:pt idx="70">
                  <c:v>24336</c:v>
                </c:pt>
                <c:pt idx="71">
                  <c:v>6023</c:v>
                </c:pt>
                <c:pt idx="72">
                  <c:v>8790</c:v>
                </c:pt>
                <c:pt idx="73">
                  <c:v>9540</c:v>
                </c:pt>
                <c:pt idx="74">
                  <c:v>11600</c:v>
                </c:pt>
                <c:pt idx="75">
                  <c:v>9442</c:v>
                </c:pt>
                <c:pt idx="76">
                  <c:v>5348</c:v>
                </c:pt>
                <c:pt idx="77">
                  <c:v>11720</c:v>
                </c:pt>
                <c:pt idx="78">
                  <c:v>8546</c:v>
                </c:pt>
                <c:pt idx="79">
                  <c:v>10446</c:v>
                </c:pt>
                <c:pt idx="80">
                  <c:v>8406</c:v>
                </c:pt>
                <c:pt idx="81">
                  <c:v>9908</c:v>
                </c:pt>
                <c:pt idx="82">
                  <c:v>23459</c:v>
                </c:pt>
                <c:pt idx="83">
                  <c:v>8315</c:v>
                </c:pt>
                <c:pt idx="84">
                  <c:v>9649</c:v>
                </c:pt>
                <c:pt idx="85">
                  <c:v>11526</c:v>
                </c:pt>
                <c:pt idx="86">
                  <c:v>15064</c:v>
                </c:pt>
                <c:pt idx="87">
                  <c:v>15629</c:v>
                </c:pt>
                <c:pt idx="88">
                  <c:v>18230</c:v>
                </c:pt>
                <c:pt idx="89">
                  <c:v>12341</c:v>
                </c:pt>
                <c:pt idx="90">
                  <c:v>13463</c:v>
                </c:pt>
                <c:pt idx="91">
                  <c:v>19434</c:v>
                </c:pt>
                <c:pt idx="92">
                  <c:v>22505</c:v>
                </c:pt>
                <c:pt idx="93">
                  <c:v>12689</c:v>
                </c:pt>
                <c:pt idx="94">
                  <c:v>17234</c:v>
                </c:pt>
                <c:pt idx="95">
                  <c:v>18365</c:v>
                </c:pt>
                <c:pt idx="96">
                  <c:v>13487</c:v>
                </c:pt>
                <c:pt idx="97">
                  <c:v>16741</c:v>
                </c:pt>
                <c:pt idx="98">
                  <c:v>20495</c:v>
                </c:pt>
                <c:pt idx="99">
                  <c:v>23304</c:v>
                </c:pt>
                <c:pt idx="100">
                  <c:v>16657</c:v>
                </c:pt>
                <c:pt idx="101">
                  <c:v>12693</c:v>
                </c:pt>
                <c:pt idx="102">
                  <c:v>21017</c:v>
                </c:pt>
                <c:pt idx="103">
                  <c:v>18405</c:v>
                </c:pt>
                <c:pt idx="104">
                  <c:v>21358</c:v>
                </c:pt>
                <c:pt idx="105">
                  <c:v>10539</c:v>
                </c:pt>
                <c:pt idx="106">
                  <c:v>23537</c:v>
                </c:pt>
                <c:pt idx="107">
                  <c:v>13964</c:v>
                </c:pt>
                <c:pt idx="108">
                  <c:v>7943</c:v>
                </c:pt>
                <c:pt idx="109">
                  <c:v>16761</c:v>
                </c:pt>
                <c:pt idx="110">
                  <c:v>10452</c:v>
                </c:pt>
                <c:pt idx="111">
                  <c:v>13989</c:v>
                </c:pt>
                <c:pt idx="112">
                  <c:v>15409</c:v>
                </c:pt>
                <c:pt idx="113">
                  <c:v>8437</c:v>
                </c:pt>
                <c:pt idx="114">
                  <c:v>7982</c:v>
                </c:pt>
                <c:pt idx="115">
                  <c:v>9235</c:v>
                </c:pt>
                <c:pt idx="116">
                  <c:v>9020</c:v>
                </c:pt>
                <c:pt idx="117">
                  <c:v>7831</c:v>
                </c:pt>
                <c:pt idx="118">
                  <c:v>23653</c:v>
                </c:pt>
                <c:pt idx="119">
                  <c:v>9945</c:v>
                </c:pt>
                <c:pt idx="120">
                  <c:v>8966</c:v>
                </c:pt>
                <c:pt idx="121">
                  <c:v>9644</c:v>
                </c:pt>
                <c:pt idx="122">
                  <c:v>9435</c:v>
                </c:pt>
                <c:pt idx="123">
                  <c:v>8169</c:v>
                </c:pt>
                <c:pt idx="124">
                  <c:v>13224</c:v>
                </c:pt>
                <c:pt idx="125">
                  <c:v>4245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442-4C84-98C9-2D2BDCD625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43322255"/>
        <c:axId val="523082639"/>
      </c:barChart>
      <c:catAx>
        <c:axId val="84332225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23082639"/>
        <c:crosses val="autoZero"/>
        <c:auto val="1"/>
        <c:lblAlgn val="ctr"/>
        <c:lblOffset val="100"/>
        <c:noMultiLvlLbl val="0"/>
      </c:catAx>
      <c:valAx>
        <c:axId val="523082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433222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서울 전세가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[7]Industry!$B$1</c:f>
              <c:strCache>
                <c:ptCount val="1"/>
                <c:pt idx="0">
                  <c:v>서울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[7]Industry!$A$2:$A$142</c:f>
              <c:numCache>
                <c:formatCode>General</c:formatCode>
                <c:ptCount val="141"/>
                <c:pt idx="0">
                  <c:v>41244</c:v>
                </c:pt>
                <c:pt idx="1">
                  <c:v>41275</c:v>
                </c:pt>
                <c:pt idx="2">
                  <c:v>41306</c:v>
                </c:pt>
                <c:pt idx="3">
                  <c:v>41334</c:v>
                </c:pt>
                <c:pt idx="4">
                  <c:v>41365</c:v>
                </c:pt>
                <c:pt idx="5">
                  <c:v>41395</c:v>
                </c:pt>
                <c:pt idx="6">
                  <c:v>41426</c:v>
                </c:pt>
                <c:pt idx="7">
                  <c:v>41456</c:v>
                </c:pt>
                <c:pt idx="8">
                  <c:v>41487</c:v>
                </c:pt>
                <c:pt idx="9">
                  <c:v>41518</c:v>
                </c:pt>
                <c:pt idx="10">
                  <c:v>41548</c:v>
                </c:pt>
                <c:pt idx="11">
                  <c:v>41579</c:v>
                </c:pt>
                <c:pt idx="12">
                  <c:v>41609</c:v>
                </c:pt>
                <c:pt idx="13">
                  <c:v>41640</c:v>
                </c:pt>
                <c:pt idx="14">
                  <c:v>41671</c:v>
                </c:pt>
                <c:pt idx="15">
                  <c:v>41699</c:v>
                </c:pt>
                <c:pt idx="16">
                  <c:v>41730</c:v>
                </c:pt>
                <c:pt idx="17">
                  <c:v>41760</c:v>
                </c:pt>
                <c:pt idx="18">
                  <c:v>41791</c:v>
                </c:pt>
                <c:pt idx="19">
                  <c:v>41821</c:v>
                </c:pt>
                <c:pt idx="20">
                  <c:v>41852</c:v>
                </c:pt>
                <c:pt idx="21">
                  <c:v>41883</c:v>
                </c:pt>
                <c:pt idx="22">
                  <c:v>41913</c:v>
                </c:pt>
                <c:pt idx="23">
                  <c:v>41944</c:v>
                </c:pt>
                <c:pt idx="24">
                  <c:v>41974</c:v>
                </c:pt>
                <c:pt idx="25">
                  <c:v>42005</c:v>
                </c:pt>
                <c:pt idx="26">
                  <c:v>42036</c:v>
                </c:pt>
                <c:pt idx="27">
                  <c:v>42064</c:v>
                </c:pt>
                <c:pt idx="28">
                  <c:v>42095</c:v>
                </c:pt>
                <c:pt idx="29">
                  <c:v>42125</c:v>
                </c:pt>
                <c:pt idx="30">
                  <c:v>42156</c:v>
                </c:pt>
                <c:pt idx="31">
                  <c:v>42186</c:v>
                </c:pt>
                <c:pt idx="32">
                  <c:v>42217</c:v>
                </c:pt>
                <c:pt idx="33">
                  <c:v>42248</c:v>
                </c:pt>
                <c:pt idx="34">
                  <c:v>42278</c:v>
                </c:pt>
                <c:pt idx="35">
                  <c:v>42309</c:v>
                </c:pt>
                <c:pt idx="36">
                  <c:v>42339</c:v>
                </c:pt>
                <c:pt idx="37">
                  <c:v>42370</c:v>
                </c:pt>
                <c:pt idx="38">
                  <c:v>42401</c:v>
                </c:pt>
                <c:pt idx="39">
                  <c:v>42430</c:v>
                </c:pt>
                <c:pt idx="40">
                  <c:v>42461</c:v>
                </c:pt>
                <c:pt idx="41">
                  <c:v>42491</c:v>
                </c:pt>
                <c:pt idx="42">
                  <c:v>42522</c:v>
                </c:pt>
                <c:pt idx="43">
                  <c:v>42552</c:v>
                </c:pt>
                <c:pt idx="44">
                  <c:v>42583</c:v>
                </c:pt>
                <c:pt idx="45">
                  <c:v>42614</c:v>
                </c:pt>
                <c:pt idx="46">
                  <c:v>42644</c:v>
                </c:pt>
                <c:pt idx="47">
                  <c:v>42675</c:v>
                </c:pt>
                <c:pt idx="48">
                  <c:v>42705</c:v>
                </c:pt>
                <c:pt idx="49">
                  <c:v>42736</c:v>
                </c:pt>
                <c:pt idx="50">
                  <c:v>42767</c:v>
                </c:pt>
                <c:pt idx="51">
                  <c:v>42795</c:v>
                </c:pt>
                <c:pt idx="52">
                  <c:v>42826</c:v>
                </c:pt>
                <c:pt idx="53">
                  <c:v>42856</c:v>
                </c:pt>
                <c:pt idx="54">
                  <c:v>42887</c:v>
                </c:pt>
                <c:pt idx="55">
                  <c:v>42917</c:v>
                </c:pt>
                <c:pt idx="56">
                  <c:v>42948</c:v>
                </c:pt>
                <c:pt idx="57">
                  <c:v>42979</c:v>
                </c:pt>
                <c:pt idx="58">
                  <c:v>43009</c:v>
                </c:pt>
                <c:pt idx="59">
                  <c:v>43040</c:v>
                </c:pt>
                <c:pt idx="60">
                  <c:v>43070</c:v>
                </c:pt>
                <c:pt idx="61">
                  <c:v>43101</c:v>
                </c:pt>
                <c:pt idx="62">
                  <c:v>43132</c:v>
                </c:pt>
                <c:pt idx="63">
                  <c:v>43160</c:v>
                </c:pt>
                <c:pt idx="64">
                  <c:v>43191</c:v>
                </c:pt>
                <c:pt idx="65">
                  <c:v>43221</c:v>
                </c:pt>
                <c:pt idx="66">
                  <c:v>43252</c:v>
                </c:pt>
                <c:pt idx="67">
                  <c:v>43282</c:v>
                </c:pt>
                <c:pt idx="68">
                  <c:v>43313</c:v>
                </c:pt>
                <c:pt idx="69">
                  <c:v>43344</c:v>
                </c:pt>
                <c:pt idx="70">
                  <c:v>43374</c:v>
                </c:pt>
                <c:pt idx="71">
                  <c:v>43405</c:v>
                </c:pt>
                <c:pt idx="72">
                  <c:v>43435</c:v>
                </c:pt>
                <c:pt idx="73">
                  <c:v>43466</c:v>
                </c:pt>
                <c:pt idx="74">
                  <c:v>43497</c:v>
                </c:pt>
                <c:pt idx="75">
                  <c:v>43525</c:v>
                </c:pt>
                <c:pt idx="76">
                  <c:v>43556</c:v>
                </c:pt>
                <c:pt idx="77">
                  <c:v>43586</c:v>
                </c:pt>
                <c:pt idx="78">
                  <c:v>43617</c:v>
                </c:pt>
                <c:pt idx="79">
                  <c:v>43647</c:v>
                </c:pt>
                <c:pt idx="80">
                  <c:v>43678</c:v>
                </c:pt>
                <c:pt idx="81">
                  <c:v>43709</c:v>
                </c:pt>
                <c:pt idx="82">
                  <c:v>43739</c:v>
                </c:pt>
                <c:pt idx="83">
                  <c:v>43770</c:v>
                </c:pt>
                <c:pt idx="84">
                  <c:v>43800</c:v>
                </c:pt>
                <c:pt idx="85">
                  <c:v>43831</c:v>
                </c:pt>
                <c:pt idx="86">
                  <c:v>43862</c:v>
                </c:pt>
                <c:pt idx="87">
                  <c:v>43891</c:v>
                </c:pt>
                <c:pt idx="88">
                  <c:v>43922</c:v>
                </c:pt>
                <c:pt idx="89">
                  <c:v>43952</c:v>
                </c:pt>
                <c:pt idx="90">
                  <c:v>43983</c:v>
                </c:pt>
                <c:pt idx="91">
                  <c:v>44013</c:v>
                </c:pt>
                <c:pt idx="92">
                  <c:v>44044</c:v>
                </c:pt>
                <c:pt idx="93">
                  <c:v>44075</c:v>
                </c:pt>
                <c:pt idx="94">
                  <c:v>44105</c:v>
                </c:pt>
                <c:pt idx="95">
                  <c:v>44136</c:v>
                </c:pt>
                <c:pt idx="96">
                  <c:v>44166</c:v>
                </c:pt>
                <c:pt idx="97">
                  <c:v>44197</c:v>
                </c:pt>
                <c:pt idx="98">
                  <c:v>44228</c:v>
                </c:pt>
                <c:pt idx="99">
                  <c:v>44256</c:v>
                </c:pt>
                <c:pt idx="100">
                  <c:v>44287</c:v>
                </c:pt>
                <c:pt idx="101">
                  <c:v>44317</c:v>
                </c:pt>
                <c:pt idx="102">
                  <c:v>44348</c:v>
                </c:pt>
                <c:pt idx="103">
                  <c:v>44378</c:v>
                </c:pt>
                <c:pt idx="104">
                  <c:v>44409</c:v>
                </c:pt>
                <c:pt idx="105">
                  <c:v>44440</c:v>
                </c:pt>
                <c:pt idx="106">
                  <c:v>44470</c:v>
                </c:pt>
                <c:pt idx="107">
                  <c:v>44501</c:v>
                </c:pt>
                <c:pt idx="108">
                  <c:v>44531</c:v>
                </c:pt>
                <c:pt idx="109">
                  <c:v>44562</c:v>
                </c:pt>
                <c:pt idx="110">
                  <c:v>44593</c:v>
                </c:pt>
                <c:pt idx="111">
                  <c:v>44621</c:v>
                </c:pt>
                <c:pt idx="112">
                  <c:v>44652</c:v>
                </c:pt>
                <c:pt idx="113">
                  <c:v>44682</c:v>
                </c:pt>
                <c:pt idx="114">
                  <c:v>44713</c:v>
                </c:pt>
                <c:pt idx="115">
                  <c:v>44743</c:v>
                </c:pt>
                <c:pt idx="116">
                  <c:v>44774</c:v>
                </c:pt>
                <c:pt idx="117">
                  <c:v>44805</c:v>
                </c:pt>
                <c:pt idx="118">
                  <c:v>44835</c:v>
                </c:pt>
                <c:pt idx="119">
                  <c:v>44866</c:v>
                </c:pt>
                <c:pt idx="120">
                  <c:v>44896</c:v>
                </c:pt>
                <c:pt idx="121">
                  <c:v>44927</c:v>
                </c:pt>
                <c:pt idx="122">
                  <c:v>44958</c:v>
                </c:pt>
                <c:pt idx="123">
                  <c:v>44986</c:v>
                </c:pt>
                <c:pt idx="124">
                  <c:v>45017</c:v>
                </c:pt>
                <c:pt idx="125">
                  <c:v>45047</c:v>
                </c:pt>
                <c:pt idx="126">
                  <c:v>45078</c:v>
                </c:pt>
                <c:pt idx="127">
                  <c:v>45108</c:v>
                </c:pt>
                <c:pt idx="128">
                  <c:v>45139</c:v>
                </c:pt>
                <c:pt idx="129">
                  <c:v>45170</c:v>
                </c:pt>
                <c:pt idx="130">
                  <c:v>45200</c:v>
                </c:pt>
                <c:pt idx="131">
                  <c:v>45231</c:v>
                </c:pt>
                <c:pt idx="132">
                  <c:v>45261</c:v>
                </c:pt>
                <c:pt idx="133">
                  <c:v>45292</c:v>
                </c:pt>
                <c:pt idx="134">
                  <c:v>45323</c:v>
                </c:pt>
                <c:pt idx="135">
                  <c:v>45352</c:v>
                </c:pt>
                <c:pt idx="136">
                  <c:v>45383</c:v>
                </c:pt>
                <c:pt idx="137">
                  <c:v>45413</c:v>
                </c:pt>
                <c:pt idx="138">
                  <c:v>45444</c:v>
                </c:pt>
                <c:pt idx="139">
                  <c:v>45474</c:v>
                </c:pt>
                <c:pt idx="140">
                  <c:v>45505</c:v>
                </c:pt>
              </c:numCache>
            </c:numRef>
          </c:cat>
          <c:val>
            <c:numRef>
              <c:f>[7]Industry!$B$2:$B$142</c:f>
              <c:numCache>
                <c:formatCode>General</c:formatCode>
                <c:ptCount val="141"/>
                <c:pt idx="0">
                  <c:v>3200</c:v>
                </c:pt>
                <c:pt idx="1">
                  <c:v>3214</c:v>
                </c:pt>
                <c:pt idx="2">
                  <c:v>3234</c:v>
                </c:pt>
                <c:pt idx="3">
                  <c:v>3259</c:v>
                </c:pt>
                <c:pt idx="4">
                  <c:v>3281</c:v>
                </c:pt>
                <c:pt idx="5">
                  <c:v>3286</c:v>
                </c:pt>
                <c:pt idx="6">
                  <c:v>3290</c:v>
                </c:pt>
                <c:pt idx="7">
                  <c:v>3314</c:v>
                </c:pt>
                <c:pt idx="8">
                  <c:v>3352</c:v>
                </c:pt>
                <c:pt idx="9">
                  <c:v>3399</c:v>
                </c:pt>
                <c:pt idx="10">
                  <c:v>3457</c:v>
                </c:pt>
                <c:pt idx="11">
                  <c:v>3489</c:v>
                </c:pt>
                <c:pt idx="12">
                  <c:v>3513</c:v>
                </c:pt>
                <c:pt idx="13">
                  <c:v>3582</c:v>
                </c:pt>
                <c:pt idx="14">
                  <c:v>3615</c:v>
                </c:pt>
                <c:pt idx="15">
                  <c:v>3642</c:v>
                </c:pt>
                <c:pt idx="16">
                  <c:v>3647</c:v>
                </c:pt>
                <c:pt idx="17">
                  <c:v>3645</c:v>
                </c:pt>
                <c:pt idx="18">
                  <c:v>3646</c:v>
                </c:pt>
                <c:pt idx="19">
                  <c:v>3653</c:v>
                </c:pt>
                <c:pt idx="20">
                  <c:v>3662</c:v>
                </c:pt>
                <c:pt idx="21">
                  <c:v>3679</c:v>
                </c:pt>
                <c:pt idx="22">
                  <c:v>3699</c:v>
                </c:pt>
                <c:pt idx="23">
                  <c:v>3713</c:v>
                </c:pt>
                <c:pt idx="24">
                  <c:v>3728</c:v>
                </c:pt>
                <c:pt idx="25">
                  <c:v>3751</c:v>
                </c:pt>
                <c:pt idx="26">
                  <c:v>3780</c:v>
                </c:pt>
                <c:pt idx="27">
                  <c:v>3816</c:v>
                </c:pt>
                <c:pt idx="28">
                  <c:v>3867</c:v>
                </c:pt>
                <c:pt idx="29">
                  <c:v>3905</c:v>
                </c:pt>
                <c:pt idx="30">
                  <c:v>3945</c:v>
                </c:pt>
                <c:pt idx="31">
                  <c:v>4235</c:v>
                </c:pt>
                <c:pt idx="32">
                  <c:v>4265</c:v>
                </c:pt>
                <c:pt idx="33">
                  <c:v>4309</c:v>
                </c:pt>
                <c:pt idx="34">
                  <c:v>4348</c:v>
                </c:pt>
                <c:pt idx="35">
                  <c:v>4412</c:v>
                </c:pt>
                <c:pt idx="36">
                  <c:v>4446</c:v>
                </c:pt>
                <c:pt idx="37">
                  <c:v>4460</c:v>
                </c:pt>
                <c:pt idx="38">
                  <c:v>4480</c:v>
                </c:pt>
                <c:pt idx="39">
                  <c:v>4491</c:v>
                </c:pt>
                <c:pt idx="40">
                  <c:v>4502</c:v>
                </c:pt>
                <c:pt idx="41">
                  <c:v>4512</c:v>
                </c:pt>
                <c:pt idx="42">
                  <c:v>4531</c:v>
                </c:pt>
                <c:pt idx="43">
                  <c:v>4543</c:v>
                </c:pt>
                <c:pt idx="44">
                  <c:v>4552</c:v>
                </c:pt>
                <c:pt idx="45">
                  <c:v>4545</c:v>
                </c:pt>
                <c:pt idx="46">
                  <c:v>4560</c:v>
                </c:pt>
                <c:pt idx="47">
                  <c:v>4577</c:v>
                </c:pt>
                <c:pt idx="48">
                  <c:v>4584</c:v>
                </c:pt>
                <c:pt idx="49">
                  <c:v>4588</c:v>
                </c:pt>
                <c:pt idx="50">
                  <c:v>4593</c:v>
                </c:pt>
                <c:pt idx="51">
                  <c:v>4610</c:v>
                </c:pt>
                <c:pt idx="52">
                  <c:v>4622</c:v>
                </c:pt>
                <c:pt idx="53">
                  <c:v>4636</c:v>
                </c:pt>
                <c:pt idx="54">
                  <c:v>4658</c:v>
                </c:pt>
                <c:pt idx="55">
                  <c:v>4671</c:v>
                </c:pt>
                <c:pt idx="56">
                  <c:v>4683</c:v>
                </c:pt>
                <c:pt idx="57">
                  <c:v>4689</c:v>
                </c:pt>
                <c:pt idx="58">
                  <c:v>4696</c:v>
                </c:pt>
                <c:pt idx="59">
                  <c:v>4709</c:v>
                </c:pt>
                <c:pt idx="60">
                  <c:v>5333</c:v>
                </c:pt>
                <c:pt idx="61">
                  <c:v>5351</c:v>
                </c:pt>
                <c:pt idx="62">
                  <c:v>5362</c:v>
                </c:pt>
                <c:pt idx="63">
                  <c:v>5349</c:v>
                </c:pt>
                <c:pt idx="64">
                  <c:v>5325</c:v>
                </c:pt>
                <c:pt idx="65">
                  <c:v>5298</c:v>
                </c:pt>
                <c:pt idx="66">
                  <c:v>5282</c:v>
                </c:pt>
                <c:pt idx="67">
                  <c:v>5283</c:v>
                </c:pt>
                <c:pt idx="68">
                  <c:v>5300</c:v>
                </c:pt>
                <c:pt idx="69">
                  <c:v>5329</c:v>
                </c:pt>
                <c:pt idx="70">
                  <c:v>5341</c:v>
                </c:pt>
                <c:pt idx="71">
                  <c:v>5342</c:v>
                </c:pt>
                <c:pt idx="72">
                  <c:v>5327</c:v>
                </c:pt>
                <c:pt idx="73">
                  <c:v>5450</c:v>
                </c:pt>
                <c:pt idx="74">
                  <c:v>5406</c:v>
                </c:pt>
                <c:pt idx="75">
                  <c:v>5368</c:v>
                </c:pt>
                <c:pt idx="76">
                  <c:v>5351</c:v>
                </c:pt>
                <c:pt idx="77">
                  <c:v>5343</c:v>
                </c:pt>
                <c:pt idx="78">
                  <c:v>5341</c:v>
                </c:pt>
                <c:pt idx="79">
                  <c:v>5343</c:v>
                </c:pt>
                <c:pt idx="80">
                  <c:v>5353</c:v>
                </c:pt>
                <c:pt idx="81">
                  <c:v>5364</c:v>
                </c:pt>
                <c:pt idx="82">
                  <c:v>5385</c:v>
                </c:pt>
                <c:pt idx="83">
                  <c:v>5409</c:v>
                </c:pt>
                <c:pt idx="84">
                  <c:v>5447</c:v>
                </c:pt>
                <c:pt idx="85">
                  <c:v>5808</c:v>
                </c:pt>
                <c:pt idx="86">
                  <c:v>5825</c:v>
                </c:pt>
                <c:pt idx="87">
                  <c:v>5835</c:v>
                </c:pt>
                <c:pt idx="88">
                  <c:v>5841</c:v>
                </c:pt>
                <c:pt idx="89">
                  <c:v>5847</c:v>
                </c:pt>
                <c:pt idx="90">
                  <c:v>5863</c:v>
                </c:pt>
                <c:pt idx="91">
                  <c:v>5891</c:v>
                </c:pt>
                <c:pt idx="92">
                  <c:v>5932</c:v>
                </c:pt>
                <c:pt idx="93">
                  <c:v>5970</c:v>
                </c:pt>
                <c:pt idx="94">
                  <c:v>5998</c:v>
                </c:pt>
                <c:pt idx="95">
                  <c:v>6050</c:v>
                </c:pt>
                <c:pt idx="96">
                  <c:v>6113</c:v>
                </c:pt>
                <c:pt idx="97">
                  <c:v>6160</c:v>
                </c:pt>
                <c:pt idx="98">
                  <c:v>6198</c:v>
                </c:pt>
                <c:pt idx="99">
                  <c:v>6227</c:v>
                </c:pt>
                <c:pt idx="100">
                  <c:v>6240</c:v>
                </c:pt>
                <c:pt idx="101">
                  <c:v>6250</c:v>
                </c:pt>
                <c:pt idx="102">
                  <c:v>6306</c:v>
                </c:pt>
                <c:pt idx="103">
                  <c:v>7399</c:v>
                </c:pt>
                <c:pt idx="104">
                  <c:v>7455</c:v>
                </c:pt>
                <c:pt idx="105">
                  <c:v>7512</c:v>
                </c:pt>
                <c:pt idx="106">
                  <c:v>7565</c:v>
                </c:pt>
                <c:pt idx="107">
                  <c:v>7603</c:v>
                </c:pt>
                <c:pt idx="108">
                  <c:v>7623</c:v>
                </c:pt>
                <c:pt idx="109">
                  <c:v>7624</c:v>
                </c:pt>
                <c:pt idx="110">
                  <c:v>7614</c:v>
                </c:pt>
                <c:pt idx="111">
                  <c:v>7604</c:v>
                </c:pt>
                <c:pt idx="112">
                  <c:v>7599</c:v>
                </c:pt>
                <c:pt idx="113">
                  <c:v>7607</c:v>
                </c:pt>
                <c:pt idx="114">
                  <c:v>7604</c:v>
                </c:pt>
                <c:pt idx="115">
                  <c:v>7595</c:v>
                </c:pt>
                <c:pt idx="116">
                  <c:v>7573</c:v>
                </c:pt>
                <c:pt idx="117">
                  <c:v>7516</c:v>
                </c:pt>
                <c:pt idx="118">
                  <c:v>7401</c:v>
                </c:pt>
                <c:pt idx="119">
                  <c:v>7177</c:v>
                </c:pt>
                <c:pt idx="120">
                  <c:v>6822</c:v>
                </c:pt>
                <c:pt idx="121">
                  <c:v>6509</c:v>
                </c:pt>
                <c:pt idx="122">
                  <c:v>6290</c:v>
                </c:pt>
                <c:pt idx="123">
                  <c:v>6169</c:v>
                </c:pt>
                <c:pt idx="124">
                  <c:v>6128</c:v>
                </c:pt>
                <c:pt idx="125">
                  <c:v>6131</c:v>
                </c:pt>
                <c:pt idx="126">
                  <c:v>6142</c:v>
                </c:pt>
                <c:pt idx="127">
                  <c:v>6164</c:v>
                </c:pt>
                <c:pt idx="128">
                  <c:v>6205</c:v>
                </c:pt>
                <c:pt idx="129">
                  <c:v>6257</c:v>
                </c:pt>
                <c:pt idx="130">
                  <c:v>6304</c:v>
                </c:pt>
                <c:pt idx="131">
                  <c:v>6356</c:v>
                </c:pt>
                <c:pt idx="132">
                  <c:v>6388</c:v>
                </c:pt>
                <c:pt idx="133">
                  <c:v>6464</c:v>
                </c:pt>
                <c:pt idx="134">
                  <c:v>6477</c:v>
                </c:pt>
                <c:pt idx="135">
                  <c:v>6497</c:v>
                </c:pt>
                <c:pt idx="136">
                  <c:v>6519</c:v>
                </c:pt>
                <c:pt idx="137">
                  <c:v>6548</c:v>
                </c:pt>
                <c:pt idx="138">
                  <c:v>6591</c:v>
                </c:pt>
                <c:pt idx="139">
                  <c:v>6653</c:v>
                </c:pt>
                <c:pt idx="140">
                  <c:v>6711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F4-43F4-BC9F-E5C1C88FEF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19462431"/>
        <c:axId val="141407743"/>
      </c:barChart>
      <c:catAx>
        <c:axId val="51946243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1407743"/>
        <c:crosses val="autoZero"/>
        <c:auto val="1"/>
        <c:lblAlgn val="ctr"/>
        <c:lblOffset val="100"/>
        <c:noMultiLvlLbl val="0"/>
      </c:catAx>
      <c:valAx>
        <c:axId val="141407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194624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수도권 전세가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[7]Industry!$C$1</c:f>
              <c:strCache>
                <c:ptCount val="1"/>
                <c:pt idx="0">
                  <c:v>수도권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[7]Industry!$A$2:$A$142</c:f>
              <c:numCache>
                <c:formatCode>General</c:formatCode>
                <c:ptCount val="141"/>
                <c:pt idx="0">
                  <c:v>41244</c:v>
                </c:pt>
                <c:pt idx="1">
                  <c:v>41275</c:v>
                </c:pt>
                <c:pt idx="2">
                  <c:v>41306</c:v>
                </c:pt>
                <c:pt idx="3">
                  <c:v>41334</c:v>
                </c:pt>
                <c:pt idx="4">
                  <c:v>41365</c:v>
                </c:pt>
                <c:pt idx="5">
                  <c:v>41395</c:v>
                </c:pt>
                <c:pt idx="6">
                  <c:v>41426</c:v>
                </c:pt>
                <c:pt idx="7">
                  <c:v>41456</c:v>
                </c:pt>
                <c:pt idx="8">
                  <c:v>41487</c:v>
                </c:pt>
                <c:pt idx="9">
                  <c:v>41518</c:v>
                </c:pt>
                <c:pt idx="10">
                  <c:v>41548</c:v>
                </c:pt>
                <c:pt idx="11">
                  <c:v>41579</c:v>
                </c:pt>
                <c:pt idx="12">
                  <c:v>41609</c:v>
                </c:pt>
                <c:pt idx="13">
                  <c:v>41640</c:v>
                </c:pt>
                <c:pt idx="14">
                  <c:v>41671</c:v>
                </c:pt>
                <c:pt idx="15">
                  <c:v>41699</c:v>
                </c:pt>
                <c:pt idx="16">
                  <c:v>41730</c:v>
                </c:pt>
                <c:pt idx="17">
                  <c:v>41760</c:v>
                </c:pt>
                <c:pt idx="18">
                  <c:v>41791</c:v>
                </c:pt>
                <c:pt idx="19">
                  <c:v>41821</c:v>
                </c:pt>
                <c:pt idx="20">
                  <c:v>41852</c:v>
                </c:pt>
                <c:pt idx="21">
                  <c:v>41883</c:v>
                </c:pt>
                <c:pt idx="22">
                  <c:v>41913</c:v>
                </c:pt>
                <c:pt idx="23">
                  <c:v>41944</c:v>
                </c:pt>
                <c:pt idx="24">
                  <c:v>41974</c:v>
                </c:pt>
                <c:pt idx="25">
                  <c:v>42005</c:v>
                </c:pt>
                <c:pt idx="26">
                  <c:v>42036</c:v>
                </c:pt>
                <c:pt idx="27">
                  <c:v>42064</c:v>
                </c:pt>
                <c:pt idx="28">
                  <c:v>42095</c:v>
                </c:pt>
                <c:pt idx="29">
                  <c:v>42125</c:v>
                </c:pt>
                <c:pt idx="30">
                  <c:v>42156</c:v>
                </c:pt>
                <c:pt idx="31">
                  <c:v>42186</c:v>
                </c:pt>
                <c:pt idx="32">
                  <c:v>42217</c:v>
                </c:pt>
                <c:pt idx="33">
                  <c:v>42248</c:v>
                </c:pt>
                <c:pt idx="34">
                  <c:v>42278</c:v>
                </c:pt>
                <c:pt idx="35">
                  <c:v>42309</c:v>
                </c:pt>
                <c:pt idx="36">
                  <c:v>42339</c:v>
                </c:pt>
                <c:pt idx="37">
                  <c:v>42370</c:v>
                </c:pt>
                <c:pt idx="38">
                  <c:v>42401</c:v>
                </c:pt>
                <c:pt idx="39">
                  <c:v>42430</c:v>
                </c:pt>
                <c:pt idx="40">
                  <c:v>42461</c:v>
                </c:pt>
                <c:pt idx="41">
                  <c:v>42491</c:v>
                </c:pt>
                <c:pt idx="42">
                  <c:v>42522</c:v>
                </c:pt>
                <c:pt idx="43">
                  <c:v>42552</c:v>
                </c:pt>
                <c:pt idx="44">
                  <c:v>42583</c:v>
                </c:pt>
                <c:pt idx="45">
                  <c:v>42614</c:v>
                </c:pt>
                <c:pt idx="46">
                  <c:v>42644</c:v>
                </c:pt>
                <c:pt idx="47">
                  <c:v>42675</c:v>
                </c:pt>
                <c:pt idx="48">
                  <c:v>42705</c:v>
                </c:pt>
                <c:pt idx="49">
                  <c:v>42736</c:v>
                </c:pt>
                <c:pt idx="50">
                  <c:v>42767</c:v>
                </c:pt>
                <c:pt idx="51">
                  <c:v>42795</c:v>
                </c:pt>
                <c:pt idx="52">
                  <c:v>42826</c:v>
                </c:pt>
                <c:pt idx="53">
                  <c:v>42856</c:v>
                </c:pt>
                <c:pt idx="54">
                  <c:v>42887</c:v>
                </c:pt>
                <c:pt idx="55">
                  <c:v>42917</c:v>
                </c:pt>
                <c:pt idx="56">
                  <c:v>42948</c:v>
                </c:pt>
                <c:pt idx="57">
                  <c:v>42979</c:v>
                </c:pt>
                <c:pt idx="58">
                  <c:v>43009</c:v>
                </c:pt>
                <c:pt idx="59">
                  <c:v>43040</c:v>
                </c:pt>
                <c:pt idx="60">
                  <c:v>43070</c:v>
                </c:pt>
                <c:pt idx="61">
                  <c:v>43101</c:v>
                </c:pt>
                <c:pt idx="62">
                  <c:v>43132</c:v>
                </c:pt>
                <c:pt idx="63">
                  <c:v>43160</c:v>
                </c:pt>
                <c:pt idx="64">
                  <c:v>43191</c:v>
                </c:pt>
                <c:pt idx="65">
                  <c:v>43221</c:v>
                </c:pt>
                <c:pt idx="66">
                  <c:v>43252</c:v>
                </c:pt>
                <c:pt idx="67">
                  <c:v>43282</c:v>
                </c:pt>
                <c:pt idx="68">
                  <c:v>43313</c:v>
                </c:pt>
                <c:pt idx="69">
                  <c:v>43344</c:v>
                </c:pt>
                <c:pt idx="70">
                  <c:v>43374</c:v>
                </c:pt>
                <c:pt idx="71">
                  <c:v>43405</c:v>
                </c:pt>
                <c:pt idx="72">
                  <c:v>43435</c:v>
                </c:pt>
                <c:pt idx="73">
                  <c:v>43466</c:v>
                </c:pt>
                <c:pt idx="74">
                  <c:v>43497</c:v>
                </c:pt>
                <c:pt idx="75">
                  <c:v>43525</c:v>
                </c:pt>
                <c:pt idx="76">
                  <c:v>43556</c:v>
                </c:pt>
                <c:pt idx="77">
                  <c:v>43586</c:v>
                </c:pt>
                <c:pt idx="78">
                  <c:v>43617</c:v>
                </c:pt>
                <c:pt idx="79">
                  <c:v>43647</c:v>
                </c:pt>
                <c:pt idx="80">
                  <c:v>43678</c:v>
                </c:pt>
                <c:pt idx="81">
                  <c:v>43709</c:v>
                </c:pt>
                <c:pt idx="82">
                  <c:v>43739</c:v>
                </c:pt>
                <c:pt idx="83">
                  <c:v>43770</c:v>
                </c:pt>
                <c:pt idx="84">
                  <c:v>43800</c:v>
                </c:pt>
                <c:pt idx="85">
                  <c:v>43831</c:v>
                </c:pt>
                <c:pt idx="86">
                  <c:v>43862</c:v>
                </c:pt>
                <c:pt idx="87">
                  <c:v>43891</c:v>
                </c:pt>
                <c:pt idx="88">
                  <c:v>43922</c:v>
                </c:pt>
                <c:pt idx="89">
                  <c:v>43952</c:v>
                </c:pt>
                <c:pt idx="90">
                  <c:v>43983</c:v>
                </c:pt>
                <c:pt idx="91">
                  <c:v>44013</c:v>
                </c:pt>
                <c:pt idx="92">
                  <c:v>44044</c:v>
                </c:pt>
                <c:pt idx="93">
                  <c:v>44075</c:v>
                </c:pt>
                <c:pt idx="94">
                  <c:v>44105</c:v>
                </c:pt>
                <c:pt idx="95">
                  <c:v>44136</c:v>
                </c:pt>
                <c:pt idx="96">
                  <c:v>44166</c:v>
                </c:pt>
                <c:pt idx="97">
                  <c:v>44197</c:v>
                </c:pt>
                <c:pt idx="98">
                  <c:v>44228</c:v>
                </c:pt>
                <c:pt idx="99">
                  <c:v>44256</c:v>
                </c:pt>
                <c:pt idx="100">
                  <c:v>44287</c:v>
                </c:pt>
                <c:pt idx="101">
                  <c:v>44317</c:v>
                </c:pt>
                <c:pt idx="102">
                  <c:v>44348</c:v>
                </c:pt>
                <c:pt idx="103">
                  <c:v>44378</c:v>
                </c:pt>
                <c:pt idx="104">
                  <c:v>44409</c:v>
                </c:pt>
                <c:pt idx="105">
                  <c:v>44440</c:v>
                </c:pt>
                <c:pt idx="106">
                  <c:v>44470</c:v>
                </c:pt>
                <c:pt idx="107">
                  <c:v>44501</c:v>
                </c:pt>
                <c:pt idx="108">
                  <c:v>44531</c:v>
                </c:pt>
                <c:pt idx="109">
                  <c:v>44562</c:v>
                </c:pt>
                <c:pt idx="110">
                  <c:v>44593</c:v>
                </c:pt>
                <c:pt idx="111">
                  <c:v>44621</c:v>
                </c:pt>
                <c:pt idx="112">
                  <c:v>44652</c:v>
                </c:pt>
                <c:pt idx="113">
                  <c:v>44682</c:v>
                </c:pt>
                <c:pt idx="114">
                  <c:v>44713</c:v>
                </c:pt>
                <c:pt idx="115">
                  <c:v>44743</c:v>
                </c:pt>
                <c:pt idx="116">
                  <c:v>44774</c:v>
                </c:pt>
                <c:pt idx="117">
                  <c:v>44805</c:v>
                </c:pt>
                <c:pt idx="118">
                  <c:v>44835</c:v>
                </c:pt>
                <c:pt idx="119">
                  <c:v>44866</c:v>
                </c:pt>
                <c:pt idx="120">
                  <c:v>44896</c:v>
                </c:pt>
                <c:pt idx="121">
                  <c:v>44927</c:v>
                </c:pt>
                <c:pt idx="122">
                  <c:v>44958</c:v>
                </c:pt>
                <c:pt idx="123">
                  <c:v>44986</c:v>
                </c:pt>
                <c:pt idx="124">
                  <c:v>45017</c:v>
                </c:pt>
                <c:pt idx="125">
                  <c:v>45047</c:v>
                </c:pt>
                <c:pt idx="126">
                  <c:v>45078</c:v>
                </c:pt>
                <c:pt idx="127">
                  <c:v>45108</c:v>
                </c:pt>
                <c:pt idx="128">
                  <c:v>45139</c:v>
                </c:pt>
                <c:pt idx="129">
                  <c:v>45170</c:v>
                </c:pt>
                <c:pt idx="130">
                  <c:v>45200</c:v>
                </c:pt>
                <c:pt idx="131">
                  <c:v>45231</c:v>
                </c:pt>
                <c:pt idx="132">
                  <c:v>45261</c:v>
                </c:pt>
                <c:pt idx="133">
                  <c:v>45292</c:v>
                </c:pt>
                <c:pt idx="134">
                  <c:v>45323</c:v>
                </c:pt>
                <c:pt idx="135">
                  <c:v>45352</c:v>
                </c:pt>
                <c:pt idx="136">
                  <c:v>45383</c:v>
                </c:pt>
                <c:pt idx="137">
                  <c:v>45413</c:v>
                </c:pt>
                <c:pt idx="138">
                  <c:v>45444</c:v>
                </c:pt>
                <c:pt idx="139">
                  <c:v>45474</c:v>
                </c:pt>
                <c:pt idx="140">
                  <c:v>45505</c:v>
                </c:pt>
              </c:numCache>
            </c:numRef>
          </c:cat>
          <c:val>
            <c:numRef>
              <c:f>[7]Industry!$C$2:$C$142</c:f>
              <c:numCache>
                <c:formatCode>General</c:formatCode>
                <c:ptCount val="141"/>
                <c:pt idx="0">
                  <c:v>1157.3333333333333</c:v>
                </c:pt>
                <c:pt idx="1">
                  <c:v>1158.6666666666667</c:v>
                </c:pt>
                <c:pt idx="2">
                  <c:v>1161</c:v>
                </c:pt>
                <c:pt idx="3">
                  <c:v>1167.6666666666667</c:v>
                </c:pt>
                <c:pt idx="4">
                  <c:v>1177.3333333333333</c:v>
                </c:pt>
                <c:pt idx="5">
                  <c:v>1182.3333333333333</c:v>
                </c:pt>
                <c:pt idx="6">
                  <c:v>1187</c:v>
                </c:pt>
                <c:pt idx="7">
                  <c:v>1193.3333333333333</c:v>
                </c:pt>
                <c:pt idx="8">
                  <c:v>1204</c:v>
                </c:pt>
                <c:pt idx="9">
                  <c:v>1216.6666666666667</c:v>
                </c:pt>
                <c:pt idx="10">
                  <c:v>1235.3333333333333</c:v>
                </c:pt>
                <c:pt idx="11">
                  <c:v>1250</c:v>
                </c:pt>
                <c:pt idx="12">
                  <c:v>1262.3333333333333</c:v>
                </c:pt>
                <c:pt idx="13">
                  <c:v>1288.3333333333333</c:v>
                </c:pt>
                <c:pt idx="14">
                  <c:v>1303.3333333333333</c:v>
                </c:pt>
                <c:pt idx="15">
                  <c:v>1322</c:v>
                </c:pt>
                <c:pt idx="16">
                  <c:v>1326.3333333333333</c:v>
                </c:pt>
                <c:pt idx="17">
                  <c:v>1328.6666666666667</c:v>
                </c:pt>
                <c:pt idx="18">
                  <c:v>1331.3333333333333</c:v>
                </c:pt>
                <c:pt idx="19">
                  <c:v>1337</c:v>
                </c:pt>
                <c:pt idx="20">
                  <c:v>1342.6666666666667</c:v>
                </c:pt>
                <c:pt idx="21">
                  <c:v>1353.6666666666667</c:v>
                </c:pt>
                <c:pt idx="22">
                  <c:v>1363</c:v>
                </c:pt>
                <c:pt idx="23">
                  <c:v>1371.3333333333333</c:v>
                </c:pt>
                <c:pt idx="24">
                  <c:v>1378.6666666666667</c:v>
                </c:pt>
                <c:pt idx="25">
                  <c:v>1382</c:v>
                </c:pt>
                <c:pt idx="26">
                  <c:v>1391</c:v>
                </c:pt>
                <c:pt idx="27">
                  <c:v>1403.6666666666667</c:v>
                </c:pt>
                <c:pt idx="28">
                  <c:v>1423</c:v>
                </c:pt>
                <c:pt idx="29">
                  <c:v>1437.6666666666667</c:v>
                </c:pt>
                <c:pt idx="30">
                  <c:v>1452.3333333333333</c:v>
                </c:pt>
                <c:pt idx="31">
                  <c:v>1586</c:v>
                </c:pt>
                <c:pt idx="32">
                  <c:v>1595</c:v>
                </c:pt>
                <c:pt idx="33">
                  <c:v>1606.3333333333333</c:v>
                </c:pt>
                <c:pt idx="34">
                  <c:v>1617.3333333333333</c:v>
                </c:pt>
                <c:pt idx="35">
                  <c:v>1628.3333333333333</c:v>
                </c:pt>
                <c:pt idx="36">
                  <c:v>1636</c:v>
                </c:pt>
                <c:pt idx="37">
                  <c:v>1639</c:v>
                </c:pt>
                <c:pt idx="38">
                  <c:v>1643.3333333333333</c:v>
                </c:pt>
                <c:pt idx="39">
                  <c:v>1647.6666666666667</c:v>
                </c:pt>
                <c:pt idx="40">
                  <c:v>1653.3333333333333</c:v>
                </c:pt>
                <c:pt idx="41">
                  <c:v>1658.3333333333333</c:v>
                </c:pt>
                <c:pt idx="42">
                  <c:v>1664.6666666666667</c:v>
                </c:pt>
                <c:pt idx="43">
                  <c:v>1669.6666666666667</c:v>
                </c:pt>
                <c:pt idx="44">
                  <c:v>1676.3333333333333</c:v>
                </c:pt>
                <c:pt idx="45">
                  <c:v>1691</c:v>
                </c:pt>
                <c:pt idx="46">
                  <c:v>1696.6666666666667</c:v>
                </c:pt>
                <c:pt idx="47">
                  <c:v>1701.3333333333333</c:v>
                </c:pt>
                <c:pt idx="48">
                  <c:v>1703.3333333333333</c:v>
                </c:pt>
                <c:pt idx="49">
                  <c:v>1704</c:v>
                </c:pt>
                <c:pt idx="50">
                  <c:v>1707.6666666666667</c:v>
                </c:pt>
                <c:pt idx="51">
                  <c:v>1709.6666666666667</c:v>
                </c:pt>
                <c:pt idx="52">
                  <c:v>1712.6666666666667</c:v>
                </c:pt>
                <c:pt idx="53">
                  <c:v>1715.6666666666667</c:v>
                </c:pt>
                <c:pt idx="54">
                  <c:v>1719</c:v>
                </c:pt>
                <c:pt idx="55">
                  <c:v>1721.3333333333333</c:v>
                </c:pt>
                <c:pt idx="56">
                  <c:v>1725.3333333333333</c:v>
                </c:pt>
                <c:pt idx="57">
                  <c:v>1728.3333333333333</c:v>
                </c:pt>
                <c:pt idx="58">
                  <c:v>1730.6666666666667</c:v>
                </c:pt>
                <c:pt idx="59">
                  <c:v>1732.6666666666667</c:v>
                </c:pt>
                <c:pt idx="60">
                  <c:v>1923.3333333333333</c:v>
                </c:pt>
                <c:pt idx="61">
                  <c:v>1920</c:v>
                </c:pt>
                <c:pt idx="62">
                  <c:v>1915.3333333333333</c:v>
                </c:pt>
                <c:pt idx="63">
                  <c:v>1911.3333333333333</c:v>
                </c:pt>
                <c:pt idx="64">
                  <c:v>1906</c:v>
                </c:pt>
                <c:pt idx="65">
                  <c:v>1897.6666666666667</c:v>
                </c:pt>
                <c:pt idx="66">
                  <c:v>1891</c:v>
                </c:pt>
                <c:pt idx="67">
                  <c:v>1884</c:v>
                </c:pt>
                <c:pt idx="68">
                  <c:v>1876.6666666666667</c:v>
                </c:pt>
                <c:pt idx="69">
                  <c:v>1875.3333333333333</c:v>
                </c:pt>
                <c:pt idx="70">
                  <c:v>1876</c:v>
                </c:pt>
                <c:pt idx="71">
                  <c:v>1875.3333333333333</c:v>
                </c:pt>
                <c:pt idx="72">
                  <c:v>1870</c:v>
                </c:pt>
                <c:pt idx="73">
                  <c:v>1899.3333333333333</c:v>
                </c:pt>
                <c:pt idx="74">
                  <c:v>1892.6666666666667</c:v>
                </c:pt>
                <c:pt idx="75">
                  <c:v>1885.6666666666667</c:v>
                </c:pt>
                <c:pt idx="76">
                  <c:v>1875.6666666666667</c:v>
                </c:pt>
                <c:pt idx="77">
                  <c:v>1869.6666666666667</c:v>
                </c:pt>
                <c:pt idx="78">
                  <c:v>1864.6666666666667</c:v>
                </c:pt>
                <c:pt idx="79">
                  <c:v>1861.6666666666667</c:v>
                </c:pt>
                <c:pt idx="80">
                  <c:v>1861.3333333333333</c:v>
                </c:pt>
                <c:pt idx="81">
                  <c:v>1866</c:v>
                </c:pt>
                <c:pt idx="82">
                  <c:v>1873</c:v>
                </c:pt>
                <c:pt idx="83">
                  <c:v>1881.6666666666667</c:v>
                </c:pt>
                <c:pt idx="84">
                  <c:v>1893</c:v>
                </c:pt>
                <c:pt idx="85">
                  <c:v>1971.3333333333333</c:v>
                </c:pt>
                <c:pt idx="86">
                  <c:v>1984</c:v>
                </c:pt>
                <c:pt idx="87">
                  <c:v>1997</c:v>
                </c:pt>
                <c:pt idx="88">
                  <c:v>2008</c:v>
                </c:pt>
                <c:pt idx="89">
                  <c:v>2013.6666666666667</c:v>
                </c:pt>
                <c:pt idx="90">
                  <c:v>2026.3333333333333</c:v>
                </c:pt>
                <c:pt idx="91">
                  <c:v>2039</c:v>
                </c:pt>
                <c:pt idx="92">
                  <c:v>2053.3333333333335</c:v>
                </c:pt>
                <c:pt idx="93">
                  <c:v>2076.6666666666665</c:v>
                </c:pt>
                <c:pt idx="94">
                  <c:v>2100</c:v>
                </c:pt>
                <c:pt idx="95">
                  <c:v>2136</c:v>
                </c:pt>
                <c:pt idx="96">
                  <c:v>2177.3333333333335</c:v>
                </c:pt>
                <c:pt idx="97">
                  <c:v>2206</c:v>
                </c:pt>
                <c:pt idx="98">
                  <c:v>2234</c:v>
                </c:pt>
                <c:pt idx="99">
                  <c:v>2256.3333333333335</c:v>
                </c:pt>
                <c:pt idx="100">
                  <c:v>2275</c:v>
                </c:pt>
                <c:pt idx="101">
                  <c:v>2293.6666666666665</c:v>
                </c:pt>
                <c:pt idx="102">
                  <c:v>2332</c:v>
                </c:pt>
                <c:pt idx="103">
                  <c:v>2720.3333333333335</c:v>
                </c:pt>
                <c:pt idx="104">
                  <c:v>2757.6666666666665</c:v>
                </c:pt>
                <c:pt idx="105">
                  <c:v>2789.3333333333335</c:v>
                </c:pt>
                <c:pt idx="106">
                  <c:v>2819.6666666666665</c:v>
                </c:pt>
                <c:pt idx="107">
                  <c:v>2839.3333333333335</c:v>
                </c:pt>
                <c:pt idx="108">
                  <c:v>2846.6666666666665</c:v>
                </c:pt>
                <c:pt idx="109">
                  <c:v>2841</c:v>
                </c:pt>
                <c:pt idx="110">
                  <c:v>2831.6666666666665</c:v>
                </c:pt>
                <c:pt idx="111">
                  <c:v>2820</c:v>
                </c:pt>
                <c:pt idx="112">
                  <c:v>2813.6666666666665</c:v>
                </c:pt>
                <c:pt idx="113">
                  <c:v>2805.6666666666665</c:v>
                </c:pt>
                <c:pt idx="114">
                  <c:v>2795.6666666666665</c:v>
                </c:pt>
                <c:pt idx="115">
                  <c:v>2784</c:v>
                </c:pt>
                <c:pt idx="116">
                  <c:v>2755.3333333333335</c:v>
                </c:pt>
                <c:pt idx="117">
                  <c:v>2717.6666666666665</c:v>
                </c:pt>
                <c:pt idx="118">
                  <c:v>2657.6666666666665</c:v>
                </c:pt>
                <c:pt idx="119">
                  <c:v>2559.6666666666665</c:v>
                </c:pt>
                <c:pt idx="120">
                  <c:v>2421</c:v>
                </c:pt>
                <c:pt idx="121">
                  <c:v>2304.6666666666665</c:v>
                </c:pt>
                <c:pt idx="122">
                  <c:v>2224</c:v>
                </c:pt>
                <c:pt idx="123">
                  <c:v>2181</c:v>
                </c:pt>
                <c:pt idx="124">
                  <c:v>2161.3333333333335</c:v>
                </c:pt>
                <c:pt idx="125">
                  <c:v>2157.3333333333335</c:v>
                </c:pt>
                <c:pt idx="126">
                  <c:v>2158</c:v>
                </c:pt>
                <c:pt idx="127">
                  <c:v>2163.6666666666665</c:v>
                </c:pt>
                <c:pt idx="128">
                  <c:v>2177.3333333333335</c:v>
                </c:pt>
                <c:pt idx="129">
                  <c:v>2200.3333333333335</c:v>
                </c:pt>
                <c:pt idx="130">
                  <c:v>2223.3333333333335</c:v>
                </c:pt>
                <c:pt idx="131">
                  <c:v>2237.3333333333335</c:v>
                </c:pt>
                <c:pt idx="132">
                  <c:v>2244</c:v>
                </c:pt>
                <c:pt idx="133">
                  <c:v>2274.3333333333335</c:v>
                </c:pt>
                <c:pt idx="134">
                  <c:v>2280.3333333333335</c:v>
                </c:pt>
                <c:pt idx="135">
                  <c:v>2290.3333333333335</c:v>
                </c:pt>
                <c:pt idx="136">
                  <c:v>2302</c:v>
                </c:pt>
                <c:pt idx="137">
                  <c:v>2315.3333333333335</c:v>
                </c:pt>
                <c:pt idx="138">
                  <c:v>2325.6666666666665</c:v>
                </c:pt>
                <c:pt idx="139">
                  <c:v>2338.3333333333335</c:v>
                </c:pt>
                <c:pt idx="140">
                  <c:v>2358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E3-4DF9-9ADE-6CB333C5FE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19460831"/>
        <c:axId val="335107823"/>
      </c:barChart>
      <c:catAx>
        <c:axId val="51946083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35107823"/>
        <c:crosses val="autoZero"/>
        <c:auto val="1"/>
        <c:lblAlgn val="ctr"/>
        <c:lblOffset val="100"/>
        <c:noMultiLvlLbl val="0"/>
      </c:catAx>
      <c:valAx>
        <c:axId val="3351078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194608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5</a:t>
            </a:r>
            <a:r>
              <a:rPr lang="ko-KR" altLang="en-US"/>
              <a:t>대광역시 전세가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[7]Industry!$D$1</c:f>
              <c:strCache>
                <c:ptCount val="1"/>
                <c:pt idx="0">
                  <c:v>5대광역시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[7]Industry!$A$2:$A$142</c:f>
              <c:numCache>
                <c:formatCode>General</c:formatCode>
                <c:ptCount val="141"/>
                <c:pt idx="0">
                  <c:v>41244</c:v>
                </c:pt>
                <c:pt idx="1">
                  <c:v>41275</c:v>
                </c:pt>
                <c:pt idx="2">
                  <c:v>41306</c:v>
                </c:pt>
                <c:pt idx="3">
                  <c:v>41334</c:v>
                </c:pt>
                <c:pt idx="4">
                  <c:v>41365</c:v>
                </c:pt>
                <c:pt idx="5">
                  <c:v>41395</c:v>
                </c:pt>
                <c:pt idx="6">
                  <c:v>41426</c:v>
                </c:pt>
                <c:pt idx="7">
                  <c:v>41456</c:v>
                </c:pt>
                <c:pt idx="8">
                  <c:v>41487</c:v>
                </c:pt>
                <c:pt idx="9">
                  <c:v>41518</c:v>
                </c:pt>
                <c:pt idx="10">
                  <c:v>41548</c:v>
                </c:pt>
                <c:pt idx="11">
                  <c:v>41579</c:v>
                </c:pt>
                <c:pt idx="12">
                  <c:v>41609</c:v>
                </c:pt>
                <c:pt idx="13">
                  <c:v>41640</c:v>
                </c:pt>
                <c:pt idx="14">
                  <c:v>41671</c:v>
                </c:pt>
                <c:pt idx="15">
                  <c:v>41699</c:v>
                </c:pt>
                <c:pt idx="16">
                  <c:v>41730</c:v>
                </c:pt>
                <c:pt idx="17">
                  <c:v>41760</c:v>
                </c:pt>
                <c:pt idx="18">
                  <c:v>41791</c:v>
                </c:pt>
                <c:pt idx="19">
                  <c:v>41821</c:v>
                </c:pt>
                <c:pt idx="20">
                  <c:v>41852</c:v>
                </c:pt>
                <c:pt idx="21">
                  <c:v>41883</c:v>
                </c:pt>
                <c:pt idx="22">
                  <c:v>41913</c:v>
                </c:pt>
                <c:pt idx="23">
                  <c:v>41944</c:v>
                </c:pt>
                <c:pt idx="24">
                  <c:v>41974</c:v>
                </c:pt>
                <c:pt idx="25">
                  <c:v>42005</c:v>
                </c:pt>
                <c:pt idx="26">
                  <c:v>42036</c:v>
                </c:pt>
                <c:pt idx="27">
                  <c:v>42064</c:v>
                </c:pt>
                <c:pt idx="28">
                  <c:v>42095</c:v>
                </c:pt>
                <c:pt idx="29">
                  <c:v>42125</c:v>
                </c:pt>
                <c:pt idx="30">
                  <c:v>42156</c:v>
                </c:pt>
                <c:pt idx="31">
                  <c:v>42186</c:v>
                </c:pt>
                <c:pt idx="32">
                  <c:v>42217</c:v>
                </c:pt>
                <c:pt idx="33">
                  <c:v>42248</c:v>
                </c:pt>
                <c:pt idx="34">
                  <c:v>42278</c:v>
                </c:pt>
                <c:pt idx="35">
                  <c:v>42309</c:v>
                </c:pt>
                <c:pt idx="36">
                  <c:v>42339</c:v>
                </c:pt>
                <c:pt idx="37">
                  <c:v>42370</c:v>
                </c:pt>
                <c:pt idx="38">
                  <c:v>42401</c:v>
                </c:pt>
                <c:pt idx="39">
                  <c:v>42430</c:v>
                </c:pt>
                <c:pt idx="40">
                  <c:v>42461</c:v>
                </c:pt>
                <c:pt idx="41">
                  <c:v>42491</c:v>
                </c:pt>
                <c:pt idx="42">
                  <c:v>42522</c:v>
                </c:pt>
                <c:pt idx="43">
                  <c:v>42552</c:v>
                </c:pt>
                <c:pt idx="44">
                  <c:v>42583</c:v>
                </c:pt>
                <c:pt idx="45">
                  <c:v>42614</c:v>
                </c:pt>
                <c:pt idx="46">
                  <c:v>42644</c:v>
                </c:pt>
                <c:pt idx="47">
                  <c:v>42675</c:v>
                </c:pt>
                <c:pt idx="48">
                  <c:v>42705</c:v>
                </c:pt>
                <c:pt idx="49">
                  <c:v>42736</c:v>
                </c:pt>
                <c:pt idx="50">
                  <c:v>42767</c:v>
                </c:pt>
                <c:pt idx="51">
                  <c:v>42795</c:v>
                </c:pt>
                <c:pt idx="52">
                  <c:v>42826</c:v>
                </c:pt>
                <c:pt idx="53">
                  <c:v>42856</c:v>
                </c:pt>
                <c:pt idx="54">
                  <c:v>42887</c:v>
                </c:pt>
                <c:pt idx="55">
                  <c:v>42917</c:v>
                </c:pt>
                <c:pt idx="56">
                  <c:v>42948</c:v>
                </c:pt>
                <c:pt idx="57">
                  <c:v>42979</c:v>
                </c:pt>
                <c:pt idx="58">
                  <c:v>43009</c:v>
                </c:pt>
                <c:pt idx="59">
                  <c:v>43040</c:v>
                </c:pt>
                <c:pt idx="60">
                  <c:v>43070</c:v>
                </c:pt>
                <c:pt idx="61">
                  <c:v>43101</c:v>
                </c:pt>
                <c:pt idx="62">
                  <c:v>43132</c:v>
                </c:pt>
                <c:pt idx="63">
                  <c:v>43160</c:v>
                </c:pt>
                <c:pt idx="64">
                  <c:v>43191</c:v>
                </c:pt>
                <c:pt idx="65">
                  <c:v>43221</c:v>
                </c:pt>
                <c:pt idx="66">
                  <c:v>43252</c:v>
                </c:pt>
                <c:pt idx="67">
                  <c:v>43282</c:v>
                </c:pt>
                <c:pt idx="68">
                  <c:v>43313</c:v>
                </c:pt>
                <c:pt idx="69">
                  <c:v>43344</c:v>
                </c:pt>
                <c:pt idx="70">
                  <c:v>43374</c:v>
                </c:pt>
                <c:pt idx="71">
                  <c:v>43405</c:v>
                </c:pt>
                <c:pt idx="72">
                  <c:v>43435</c:v>
                </c:pt>
                <c:pt idx="73">
                  <c:v>43466</c:v>
                </c:pt>
                <c:pt idx="74">
                  <c:v>43497</c:v>
                </c:pt>
                <c:pt idx="75">
                  <c:v>43525</c:v>
                </c:pt>
                <c:pt idx="76">
                  <c:v>43556</c:v>
                </c:pt>
                <c:pt idx="77">
                  <c:v>43586</c:v>
                </c:pt>
                <c:pt idx="78">
                  <c:v>43617</c:v>
                </c:pt>
                <c:pt idx="79">
                  <c:v>43647</c:v>
                </c:pt>
                <c:pt idx="80">
                  <c:v>43678</c:v>
                </c:pt>
                <c:pt idx="81">
                  <c:v>43709</c:v>
                </c:pt>
                <c:pt idx="82">
                  <c:v>43739</c:v>
                </c:pt>
                <c:pt idx="83">
                  <c:v>43770</c:v>
                </c:pt>
                <c:pt idx="84">
                  <c:v>43800</c:v>
                </c:pt>
                <c:pt idx="85">
                  <c:v>43831</c:v>
                </c:pt>
                <c:pt idx="86">
                  <c:v>43862</c:v>
                </c:pt>
                <c:pt idx="87">
                  <c:v>43891</c:v>
                </c:pt>
                <c:pt idx="88">
                  <c:v>43922</c:v>
                </c:pt>
                <c:pt idx="89">
                  <c:v>43952</c:v>
                </c:pt>
                <c:pt idx="90">
                  <c:v>43983</c:v>
                </c:pt>
                <c:pt idx="91">
                  <c:v>44013</c:v>
                </c:pt>
                <c:pt idx="92">
                  <c:v>44044</c:v>
                </c:pt>
                <c:pt idx="93">
                  <c:v>44075</c:v>
                </c:pt>
                <c:pt idx="94">
                  <c:v>44105</c:v>
                </c:pt>
                <c:pt idx="95">
                  <c:v>44136</c:v>
                </c:pt>
                <c:pt idx="96">
                  <c:v>44166</c:v>
                </c:pt>
                <c:pt idx="97">
                  <c:v>44197</c:v>
                </c:pt>
                <c:pt idx="98">
                  <c:v>44228</c:v>
                </c:pt>
                <c:pt idx="99">
                  <c:v>44256</c:v>
                </c:pt>
                <c:pt idx="100">
                  <c:v>44287</c:v>
                </c:pt>
                <c:pt idx="101">
                  <c:v>44317</c:v>
                </c:pt>
                <c:pt idx="102">
                  <c:v>44348</c:v>
                </c:pt>
                <c:pt idx="103">
                  <c:v>44378</c:v>
                </c:pt>
                <c:pt idx="104">
                  <c:v>44409</c:v>
                </c:pt>
                <c:pt idx="105">
                  <c:v>44440</c:v>
                </c:pt>
                <c:pt idx="106">
                  <c:v>44470</c:v>
                </c:pt>
                <c:pt idx="107">
                  <c:v>44501</c:v>
                </c:pt>
                <c:pt idx="108">
                  <c:v>44531</c:v>
                </c:pt>
                <c:pt idx="109">
                  <c:v>44562</c:v>
                </c:pt>
                <c:pt idx="110">
                  <c:v>44593</c:v>
                </c:pt>
                <c:pt idx="111">
                  <c:v>44621</c:v>
                </c:pt>
                <c:pt idx="112">
                  <c:v>44652</c:v>
                </c:pt>
                <c:pt idx="113">
                  <c:v>44682</c:v>
                </c:pt>
                <c:pt idx="114">
                  <c:v>44713</c:v>
                </c:pt>
                <c:pt idx="115">
                  <c:v>44743</c:v>
                </c:pt>
                <c:pt idx="116">
                  <c:v>44774</c:v>
                </c:pt>
                <c:pt idx="117">
                  <c:v>44805</c:v>
                </c:pt>
                <c:pt idx="118">
                  <c:v>44835</c:v>
                </c:pt>
                <c:pt idx="119">
                  <c:v>44866</c:v>
                </c:pt>
                <c:pt idx="120">
                  <c:v>44896</c:v>
                </c:pt>
                <c:pt idx="121">
                  <c:v>44927</c:v>
                </c:pt>
                <c:pt idx="122">
                  <c:v>44958</c:v>
                </c:pt>
                <c:pt idx="123">
                  <c:v>44986</c:v>
                </c:pt>
                <c:pt idx="124">
                  <c:v>45017</c:v>
                </c:pt>
                <c:pt idx="125">
                  <c:v>45047</c:v>
                </c:pt>
                <c:pt idx="126">
                  <c:v>45078</c:v>
                </c:pt>
                <c:pt idx="127">
                  <c:v>45108</c:v>
                </c:pt>
                <c:pt idx="128">
                  <c:v>45139</c:v>
                </c:pt>
                <c:pt idx="129">
                  <c:v>45170</c:v>
                </c:pt>
                <c:pt idx="130">
                  <c:v>45200</c:v>
                </c:pt>
                <c:pt idx="131">
                  <c:v>45231</c:v>
                </c:pt>
                <c:pt idx="132">
                  <c:v>45261</c:v>
                </c:pt>
                <c:pt idx="133">
                  <c:v>45292</c:v>
                </c:pt>
                <c:pt idx="134">
                  <c:v>45323</c:v>
                </c:pt>
                <c:pt idx="135">
                  <c:v>45352</c:v>
                </c:pt>
                <c:pt idx="136">
                  <c:v>45383</c:v>
                </c:pt>
                <c:pt idx="137">
                  <c:v>45413</c:v>
                </c:pt>
                <c:pt idx="138">
                  <c:v>45444</c:v>
                </c:pt>
                <c:pt idx="139">
                  <c:v>45474</c:v>
                </c:pt>
                <c:pt idx="140">
                  <c:v>45505</c:v>
                </c:pt>
              </c:numCache>
            </c:numRef>
          </c:cat>
          <c:val>
            <c:numRef>
              <c:f>[7]Industry!$D$2:$D$142</c:f>
              <c:numCache>
                <c:formatCode>General</c:formatCode>
                <c:ptCount val="141"/>
                <c:pt idx="0">
                  <c:v>1613.8</c:v>
                </c:pt>
                <c:pt idx="1">
                  <c:v>1619</c:v>
                </c:pt>
                <c:pt idx="2">
                  <c:v>1624</c:v>
                </c:pt>
                <c:pt idx="3">
                  <c:v>1630.4</c:v>
                </c:pt>
                <c:pt idx="4">
                  <c:v>1643.6</c:v>
                </c:pt>
                <c:pt idx="5">
                  <c:v>1652.2</c:v>
                </c:pt>
                <c:pt idx="6">
                  <c:v>1660</c:v>
                </c:pt>
                <c:pt idx="7">
                  <c:v>1668.2</c:v>
                </c:pt>
                <c:pt idx="8">
                  <c:v>1674.6</c:v>
                </c:pt>
                <c:pt idx="9">
                  <c:v>1680.8</c:v>
                </c:pt>
                <c:pt idx="10">
                  <c:v>1689.2</c:v>
                </c:pt>
                <c:pt idx="11">
                  <c:v>1698</c:v>
                </c:pt>
                <c:pt idx="12">
                  <c:v>1706.2</c:v>
                </c:pt>
                <c:pt idx="13">
                  <c:v>1731.6</c:v>
                </c:pt>
                <c:pt idx="14">
                  <c:v>1739.8</c:v>
                </c:pt>
                <c:pt idx="15">
                  <c:v>1746.6</c:v>
                </c:pt>
                <c:pt idx="16">
                  <c:v>1750.6</c:v>
                </c:pt>
                <c:pt idx="17">
                  <c:v>1753</c:v>
                </c:pt>
                <c:pt idx="18">
                  <c:v>1755.4</c:v>
                </c:pt>
                <c:pt idx="19">
                  <c:v>1758</c:v>
                </c:pt>
                <c:pt idx="20">
                  <c:v>1761.2</c:v>
                </c:pt>
                <c:pt idx="21">
                  <c:v>1766.2</c:v>
                </c:pt>
                <c:pt idx="22">
                  <c:v>1771.8</c:v>
                </c:pt>
                <c:pt idx="23">
                  <c:v>1777.2</c:v>
                </c:pt>
                <c:pt idx="24">
                  <c:v>1782.8</c:v>
                </c:pt>
                <c:pt idx="25">
                  <c:v>1787.4</c:v>
                </c:pt>
                <c:pt idx="26">
                  <c:v>1792.2</c:v>
                </c:pt>
                <c:pt idx="27">
                  <c:v>1800</c:v>
                </c:pt>
                <c:pt idx="28">
                  <c:v>1813</c:v>
                </c:pt>
                <c:pt idx="29">
                  <c:v>1822.2</c:v>
                </c:pt>
                <c:pt idx="30">
                  <c:v>1832.6</c:v>
                </c:pt>
                <c:pt idx="31">
                  <c:v>2003.8</c:v>
                </c:pt>
                <c:pt idx="32">
                  <c:v>2010</c:v>
                </c:pt>
                <c:pt idx="33">
                  <c:v>2017.2</c:v>
                </c:pt>
                <c:pt idx="34">
                  <c:v>2027.4</c:v>
                </c:pt>
                <c:pt idx="35">
                  <c:v>2037.2</c:v>
                </c:pt>
                <c:pt idx="36">
                  <c:v>2042.6</c:v>
                </c:pt>
                <c:pt idx="37">
                  <c:v>2045.2</c:v>
                </c:pt>
                <c:pt idx="38">
                  <c:v>2048.8000000000002</c:v>
                </c:pt>
                <c:pt idx="39">
                  <c:v>2050.1999999999998</c:v>
                </c:pt>
                <c:pt idx="40">
                  <c:v>2052.4</c:v>
                </c:pt>
                <c:pt idx="41">
                  <c:v>2055.4</c:v>
                </c:pt>
                <c:pt idx="42">
                  <c:v>2055.6</c:v>
                </c:pt>
                <c:pt idx="43">
                  <c:v>2055.1999999999998</c:v>
                </c:pt>
                <c:pt idx="44">
                  <c:v>2055.8000000000002</c:v>
                </c:pt>
                <c:pt idx="45">
                  <c:v>2070</c:v>
                </c:pt>
                <c:pt idx="46">
                  <c:v>2074</c:v>
                </c:pt>
                <c:pt idx="47">
                  <c:v>2077.8000000000002</c:v>
                </c:pt>
                <c:pt idx="48">
                  <c:v>2080.4</c:v>
                </c:pt>
                <c:pt idx="49">
                  <c:v>2082.1999999999998</c:v>
                </c:pt>
                <c:pt idx="50">
                  <c:v>2083.8000000000002</c:v>
                </c:pt>
                <c:pt idx="51">
                  <c:v>2086.1999999999998</c:v>
                </c:pt>
                <c:pt idx="52">
                  <c:v>2088.4</c:v>
                </c:pt>
                <c:pt idx="53">
                  <c:v>2089.1999999999998</c:v>
                </c:pt>
                <c:pt idx="54">
                  <c:v>2089.1999999999998</c:v>
                </c:pt>
                <c:pt idx="55">
                  <c:v>2089.8000000000002</c:v>
                </c:pt>
                <c:pt idx="56">
                  <c:v>2091.1999999999998</c:v>
                </c:pt>
                <c:pt idx="57">
                  <c:v>2093</c:v>
                </c:pt>
                <c:pt idx="58">
                  <c:v>2094.6</c:v>
                </c:pt>
                <c:pt idx="59">
                  <c:v>2097.1999999999998</c:v>
                </c:pt>
                <c:pt idx="60">
                  <c:v>2265</c:v>
                </c:pt>
                <c:pt idx="61">
                  <c:v>2263.8000000000002</c:v>
                </c:pt>
                <c:pt idx="62">
                  <c:v>2261</c:v>
                </c:pt>
                <c:pt idx="63">
                  <c:v>2258.6</c:v>
                </c:pt>
                <c:pt idx="64">
                  <c:v>2254.8000000000002</c:v>
                </c:pt>
                <c:pt idx="65">
                  <c:v>2244.6</c:v>
                </c:pt>
                <c:pt idx="66">
                  <c:v>2238</c:v>
                </c:pt>
                <c:pt idx="67">
                  <c:v>2231.1999999999998</c:v>
                </c:pt>
                <c:pt idx="68">
                  <c:v>2224.1999999999998</c:v>
                </c:pt>
                <c:pt idx="69">
                  <c:v>2220.1999999999998</c:v>
                </c:pt>
                <c:pt idx="70">
                  <c:v>2217.4</c:v>
                </c:pt>
                <c:pt idx="71">
                  <c:v>2213.8000000000002</c:v>
                </c:pt>
                <c:pt idx="72">
                  <c:v>2209.6</c:v>
                </c:pt>
                <c:pt idx="73">
                  <c:v>2257.6</c:v>
                </c:pt>
                <c:pt idx="74">
                  <c:v>2254.8000000000002</c:v>
                </c:pt>
                <c:pt idx="75">
                  <c:v>2251.8000000000002</c:v>
                </c:pt>
                <c:pt idx="76">
                  <c:v>2246.4</c:v>
                </c:pt>
                <c:pt idx="77">
                  <c:v>2242.1999999999998</c:v>
                </c:pt>
                <c:pt idx="78">
                  <c:v>2238</c:v>
                </c:pt>
                <c:pt idx="79">
                  <c:v>2233.4</c:v>
                </c:pt>
                <c:pt idx="80">
                  <c:v>2232.4</c:v>
                </c:pt>
                <c:pt idx="81">
                  <c:v>2233.1999999999998</c:v>
                </c:pt>
                <c:pt idx="82">
                  <c:v>2236.6</c:v>
                </c:pt>
                <c:pt idx="83">
                  <c:v>2243</c:v>
                </c:pt>
                <c:pt idx="84">
                  <c:v>2252.1999999999998</c:v>
                </c:pt>
                <c:pt idx="85">
                  <c:v>2319.4</c:v>
                </c:pt>
                <c:pt idx="86">
                  <c:v>2331.1999999999998</c:v>
                </c:pt>
                <c:pt idx="87">
                  <c:v>2340.6</c:v>
                </c:pt>
                <c:pt idx="88">
                  <c:v>2344.6</c:v>
                </c:pt>
                <c:pt idx="89">
                  <c:v>2348</c:v>
                </c:pt>
                <c:pt idx="90">
                  <c:v>2360.8000000000002</c:v>
                </c:pt>
                <c:pt idx="91">
                  <c:v>2373.1999999999998</c:v>
                </c:pt>
                <c:pt idx="92">
                  <c:v>2390.6</c:v>
                </c:pt>
                <c:pt idx="93">
                  <c:v>2414.1999999999998</c:v>
                </c:pt>
                <c:pt idx="94">
                  <c:v>2436.1999999999998</c:v>
                </c:pt>
                <c:pt idx="95">
                  <c:v>2469.6</c:v>
                </c:pt>
                <c:pt idx="96">
                  <c:v>2538.4</c:v>
                </c:pt>
                <c:pt idx="97">
                  <c:v>2585.1999999999998</c:v>
                </c:pt>
                <c:pt idx="98">
                  <c:v>2620.8000000000002</c:v>
                </c:pt>
                <c:pt idx="99">
                  <c:v>2646.8</c:v>
                </c:pt>
                <c:pt idx="100">
                  <c:v>2666</c:v>
                </c:pt>
                <c:pt idx="101">
                  <c:v>2686</c:v>
                </c:pt>
                <c:pt idx="102">
                  <c:v>2717.6</c:v>
                </c:pt>
                <c:pt idx="103">
                  <c:v>2992.4</c:v>
                </c:pt>
                <c:pt idx="104">
                  <c:v>3014.2</c:v>
                </c:pt>
                <c:pt idx="105">
                  <c:v>3031.2</c:v>
                </c:pt>
                <c:pt idx="106">
                  <c:v>3053.2</c:v>
                </c:pt>
                <c:pt idx="107">
                  <c:v>3068.6</c:v>
                </c:pt>
                <c:pt idx="108">
                  <c:v>3075</c:v>
                </c:pt>
                <c:pt idx="109">
                  <c:v>3074.2</c:v>
                </c:pt>
                <c:pt idx="110">
                  <c:v>3069.6</c:v>
                </c:pt>
                <c:pt idx="111">
                  <c:v>3060.6</c:v>
                </c:pt>
                <c:pt idx="112">
                  <c:v>3052.8</c:v>
                </c:pt>
                <c:pt idx="113">
                  <c:v>3042</c:v>
                </c:pt>
                <c:pt idx="114">
                  <c:v>3030.6</c:v>
                </c:pt>
                <c:pt idx="115">
                  <c:v>3017.2</c:v>
                </c:pt>
                <c:pt idx="116">
                  <c:v>2994.2</c:v>
                </c:pt>
                <c:pt idx="117">
                  <c:v>2962</c:v>
                </c:pt>
                <c:pt idx="118">
                  <c:v>2914.8</c:v>
                </c:pt>
                <c:pt idx="119">
                  <c:v>2840.8</c:v>
                </c:pt>
                <c:pt idx="120">
                  <c:v>2743.8</c:v>
                </c:pt>
                <c:pt idx="121">
                  <c:v>2658.8</c:v>
                </c:pt>
                <c:pt idx="122">
                  <c:v>2590</c:v>
                </c:pt>
                <c:pt idx="123">
                  <c:v>2536.6</c:v>
                </c:pt>
                <c:pt idx="124">
                  <c:v>2506.6</c:v>
                </c:pt>
                <c:pt idx="125">
                  <c:v>2490.1999999999998</c:v>
                </c:pt>
                <c:pt idx="126">
                  <c:v>2481</c:v>
                </c:pt>
                <c:pt idx="127">
                  <c:v>2474.8000000000002</c:v>
                </c:pt>
                <c:pt idx="128">
                  <c:v>2475.6</c:v>
                </c:pt>
                <c:pt idx="129">
                  <c:v>2478.8000000000002</c:v>
                </c:pt>
                <c:pt idx="130">
                  <c:v>2484.1999999999998</c:v>
                </c:pt>
                <c:pt idx="131">
                  <c:v>2491.1999999999998</c:v>
                </c:pt>
                <c:pt idx="132">
                  <c:v>2495.4</c:v>
                </c:pt>
                <c:pt idx="133">
                  <c:v>2534</c:v>
                </c:pt>
                <c:pt idx="134">
                  <c:v>2532.4</c:v>
                </c:pt>
                <c:pt idx="135">
                  <c:v>2531.6</c:v>
                </c:pt>
                <c:pt idx="136">
                  <c:v>2531.4</c:v>
                </c:pt>
                <c:pt idx="137">
                  <c:v>2531.4</c:v>
                </c:pt>
                <c:pt idx="138">
                  <c:v>2529.8000000000002</c:v>
                </c:pt>
                <c:pt idx="139">
                  <c:v>2527.6</c:v>
                </c:pt>
                <c:pt idx="140">
                  <c:v>2527.8000000000002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E05-4638-BDB0-CB1E15B78C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03170127"/>
        <c:axId val="508793167"/>
      </c:barChart>
      <c:catAx>
        <c:axId val="40317012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08793167"/>
        <c:crosses val="autoZero"/>
        <c:auto val="1"/>
        <c:lblAlgn val="ctr"/>
        <c:lblOffset val="100"/>
        <c:noMultiLvlLbl val="0"/>
      </c:catAx>
      <c:valAx>
        <c:axId val="508793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31701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9" Type="http://schemas.openxmlformats.org/officeDocument/2006/relationships/image" Target="../media/image46.png"/><Relationship Id="rId21" Type="http://schemas.openxmlformats.org/officeDocument/2006/relationships/image" Target="../media/image28.png"/><Relationship Id="rId34" Type="http://schemas.openxmlformats.org/officeDocument/2006/relationships/image" Target="../media/image41.png"/><Relationship Id="rId42" Type="http://schemas.openxmlformats.org/officeDocument/2006/relationships/image" Target="../media/image49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29" Type="http://schemas.openxmlformats.org/officeDocument/2006/relationships/image" Target="../media/image36.png"/><Relationship Id="rId41" Type="http://schemas.openxmlformats.org/officeDocument/2006/relationships/image" Target="../media/image48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37" Type="http://schemas.openxmlformats.org/officeDocument/2006/relationships/image" Target="../media/image44.png"/><Relationship Id="rId40" Type="http://schemas.openxmlformats.org/officeDocument/2006/relationships/image" Target="../media/image47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36" Type="http://schemas.openxmlformats.org/officeDocument/2006/relationships/image" Target="../media/image43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Relationship Id="rId30" Type="http://schemas.openxmlformats.org/officeDocument/2006/relationships/image" Target="../media/image37.png"/><Relationship Id="rId35" Type="http://schemas.openxmlformats.org/officeDocument/2006/relationships/image" Target="../media/image42.png"/><Relationship Id="rId43" Type="http://schemas.openxmlformats.org/officeDocument/2006/relationships/image" Target="../media/image50.png"/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12" Type="http://schemas.openxmlformats.org/officeDocument/2006/relationships/image" Target="../media/image19.jpe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33" Type="http://schemas.openxmlformats.org/officeDocument/2006/relationships/image" Target="../media/image40.png"/><Relationship Id="rId38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61.png"/><Relationship Id="rId18" Type="http://schemas.openxmlformats.org/officeDocument/2006/relationships/chart" Target="../charts/chart3.xml"/><Relationship Id="rId26" Type="http://schemas.openxmlformats.org/officeDocument/2006/relationships/image" Target="../media/image73.png"/><Relationship Id="rId3" Type="http://schemas.openxmlformats.org/officeDocument/2006/relationships/image" Target="../media/image53.png"/><Relationship Id="rId21" Type="http://schemas.openxmlformats.org/officeDocument/2006/relationships/image" Target="../media/image68.png"/><Relationship Id="rId7" Type="http://schemas.openxmlformats.org/officeDocument/2006/relationships/image" Target="../media/image57.png"/><Relationship Id="rId12" Type="http://schemas.openxmlformats.org/officeDocument/2006/relationships/chart" Target="../charts/chart2.xml"/><Relationship Id="rId17" Type="http://schemas.openxmlformats.org/officeDocument/2006/relationships/image" Target="../media/image65.png"/><Relationship Id="rId25" Type="http://schemas.openxmlformats.org/officeDocument/2006/relationships/image" Target="../media/image72.png"/><Relationship Id="rId2" Type="http://schemas.openxmlformats.org/officeDocument/2006/relationships/image" Target="../media/image52.png"/><Relationship Id="rId16" Type="http://schemas.openxmlformats.org/officeDocument/2006/relationships/image" Target="../media/image64.png"/><Relationship Id="rId20" Type="http://schemas.openxmlformats.org/officeDocument/2006/relationships/image" Target="../media/image67.png"/><Relationship Id="rId29" Type="http://schemas.openxmlformats.org/officeDocument/2006/relationships/image" Target="../media/image76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11" Type="http://schemas.openxmlformats.org/officeDocument/2006/relationships/chart" Target="../charts/chart1.xml"/><Relationship Id="rId24" Type="http://schemas.openxmlformats.org/officeDocument/2006/relationships/image" Target="../media/image71.png"/><Relationship Id="rId5" Type="http://schemas.openxmlformats.org/officeDocument/2006/relationships/image" Target="../media/image55.png"/><Relationship Id="rId15" Type="http://schemas.openxmlformats.org/officeDocument/2006/relationships/image" Target="../media/image63.png"/><Relationship Id="rId23" Type="http://schemas.openxmlformats.org/officeDocument/2006/relationships/image" Target="../media/image70.png"/><Relationship Id="rId28" Type="http://schemas.openxmlformats.org/officeDocument/2006/relationships/image" Target="../media/image75.png"/><Relationship Id="rId10" Type="http://schemas.openxmlformats.org/officeDocument/2006/relationships/image" Target="../media/image60.png"/><Relationship Id="rId19" Type="http://schemas.openxmlformats.org/officeDocument/2006/relationships/image" Target="../media/image66.png"/><Relationship Id="rId4" Type="http://schemas.openxmlformats.org/officeDocument/2006/relationships/image" Target="../media/image54.png"/><Relationship Id="rId9" Type="http://schemas.openxmlformats.org/officeDocument/2006/relationships/image" Target="../media/image59.png"/><Relationship Id="rId14" Type="http://schemas.openxmlformats.org/officeDocument/2006/relationships/image" Target="../media/image62.png"/><Relationship Id="rId22" Type="http://schemas.openxmlformats.org/officeDocument/2006/relationships/image" Target="../media/image69.png"/><Relationship Id="rId27" Type="http://schemas.openxmlformats.org/officeDocument/2006/relationships/image" Target="../media/image7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jpeg"/><Relationship Id="rId2" Type="http://schemas.openxmlformats.org/officeDocument/2006/relationships/image" Target="../media/image78.png"/><Relationship Id="rId1" Type="http://schemas.openxmlformats.org/officeDocument/2006/relationships/image" Target="../media/image77.jpeg"/><Relationship Id="rId4" Type="http://schemas.openxmlformats.org/officeDocument/2006/relationships/image" Target="../media/image8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3" Type="http://schemas.openxmlformats.org/officeDocument/2006/relationships/image" Target="../media/image83.png"/><Relationship Id="rId7" Type="http://schemas.openxmlformats.org/officeDocument/2006/relationships/image" Target="../media/image87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6" Type="http://schemas.openxmlformats.org/officeDocument/2006/relationships/image" Target="../media/image86.png"/><Relationship Id="rId5" Type="http://schemas.openxmlformats.org/officeDocument/2006/relationships/image" Target="../media/image85.png"/><Relationship Id="rId4" Type="http://schemas.openxmlformats.org/officeDocument/2006/relationships/image" Target="../media/image84.png"/><Relationship Id="rId9" Type="http://schemas.openxmlformats.org/officeDocument/2006/relationships/image" Target="../media/image89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1.png"/><Relationship Id="rId18" Type="http://schemas.openxmlformats.org/officeDocument/2006/relationships/chart" Target="../charts/chart6.xml"/><Relationship Id="rId26" Type="http://schemas.openxmlformats.org/officeDocument/2006/relationships/chart" Target="../charts/chart14.xml"/><Relationship Id="rId3" Type="http://schemas.openxmlformats.org/officeDocument/2006/relationships/image" Target="../media/image91.png"/><Relationship Id="rId21" Type="http://schemas.openxmlformats.org/officeDocument/2006/relationships/chart" Target="../charts/chart9.xml"/><Relationship Id="rId34" Type="http://schemas.openxmlformats.org/officeDocument/2006/relationships/chart" Target="../charts/chart22.xml"/><Relationship Id="rId7" Type="http://schemas.openxmlformats.org/officeDocument/2006/relationships/image" Target="../media/image95.png"/><Relationship Id="rId12" Type="http://schemas.openxmlformats.org/officeDocument/2006/relationships/image" Target="../media/image100.png"/><Relationship Id="rId17" Type="http://schemas.openxmlformats.org/officeDocument/2006/relationships/chart" Target="../charts/chart5.xml"/><Relationship Id="rId25" Type="http://schemas.openxmlformats.org/officeDocument/2006/relationships/chart" Target="../charts/chart13.xml"/><Relationship Id="rId33" Type="http://schemas.openxmlformats.org/officeDocument/2006/relationships/chart" Target="../charts/chart21.xml"/><Relationship Id="rId2" Type="http://schemas.openxmlformats.org/officeDocument/2006/relationships/image" Target="../media/image90.png"/><Relationship Id="rId16" Type="http://schemas.openxmlformats.org/officeDocument/2006/relationships/image" Target="../media/image104.png"/><Relationship Id="rId20" Type="http://schemas.openxmlformats.org/officeDocument/2006/relationships/chart" Target="../charts/chart8.xml"/><Relationship Id="rId29" Type="http://schemas.openxmlformats.org/officeDocument/2006/relationships/chart" Target="../charts/chart17.xml"/><Relationship Id="rId1" Type="http://schemas.openxmlformats.org/officeDocument/2006/relationships/chart" Target="../charts/chart4.xml"/><Relationship Id="rId6" Type="http://schemas.openxmlformats.org/officeDocument/2006/relationships/image" Target="../media/image94.png"/><Relationship Id="rId11" Type="http://schemas.openxmlformats.org/officeDocument/2006/relationships/image" Target="../media/image99.png"/><Relationship Id="rId24" Type="http://schemas.openxmlformats.org/officeDocument/2006/relationships/chart" Target="../charts/chart12.xml"/><Relationship Id="rId32" Type="http://schemas.openxmlformats.org/officeDocument/2006/relationships/chart" Target="../charts/chart20.xml"/><Relationship Id="rId5" Type="http://schemas.openxmlformats.org/officeDocument/2006/relationships/image" Target="../media/image93.png"/><Relationship Id="rId15" Type="http://schemas.openxmlformats.org/officeDocument/2006/relationships/image" Target="../media/image103.png"/><Relationship Id="rId23" Type="http://schemas.openxmlformats.org/officeDocument/2006/relationships/chart" Target="../charts/chart11.xml"/><Relationship Id="rId28" Type="http://schemas.openxmlformats.org/officeDocument/2006/relationships/chart" Target="../charts/chart16.xml"/><Relationship Id="rId36" Type="http://schemas.openxmlformats.org/officeDocument/2006/relationships/image" Target="../media/image106.png"/><Relationship Id="rId10" Type="http://schemas.openxmlformats.org/officeDocument/2006/relationships/image" Target="../media/image98.png"/><Relationship Id="rId19" Type="http://schemas.openxmlformats.org/officeDocument/2006/relationships/chart" Target="../charts/chart7.xml"/><Relationship Id="rId31" Type="http://schemas.openxmlformats.org/officeDocument/2006/relationships/chart" Target="../charts/chart19.xml"/><Relationship Id="rId4" Type="http://schemas.openxmlformats.org/officeDocument/2006/relationships/image" Target="../media/image92.png"/><Relationship Id="rId9" Type="http://schemas.openxmlformats.org/officeDocument/2006/relationships/image" Target="../media/image97.png"/><Relationship Id="rId14" Type="http://schemas.openxmlformats.org/officeDocument/2006/relationships/image" Target="../media/image102.png"/><Relationship Id="rId22" Type="http://schemas.openxmlformats.org/officeDocument/2006/relationships/chart" Target="../charts/chart10.xml"/><Relationship Id="rId27" Type="http://schemas.openxmlformats.org/officeDocument/2006/relationships/chart" Target="../charts/chart15.xml"/><Relationship Id="rId30" Type="http://schemas.openxmlformats.org/officeDocument/2006/relationships/chart" Target="../charts/chart18.xml"/><Relationship Id="rId35" Type="http://schemas.openxmlformats.org/officeDocument/2006/relationships/image" Target="../media/image105.png"/><Relationship Id="rId8" Type="http://schemas.openxmlformats.org/officeDocument/2006/relationships/image" Target="../media/image96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2.png"/><Relationship Id="rId21" Type="http://schemas.openxmlformats.org/officeDocument/2006/relationships/image" Target="../media/image127.png"/><Relationship Id="rId42" Type="http://schemas.openxmlformats.org/officeDocument/2006/relationships/image" Target="../media/image148.png"/><Relationship Id="rId47" Type="http://schemas.openxmlformats.org/officeDocument/2006/relationships/image" Target="../media/image153.png"/><Relationship Id="rId63" Type="http://schemas.openxmlformats.org/officeDocument/2006/relationships/image" Target="../media/image169.png"/><Relationship Id="rId68" Type="http://schemas.openxmlformats.org/officeDocument/2006/relationships/image" Target="../media/image174.png"/><Relationship Id="rId84" Type="http://schemas.openxmlformats.org/officeDocument/2006/relationships/image" Target="../media/image190.png"/><Relationship Id="rId89" Type="http://schemas.openxmlformats.org/officeDocument/2006/relationships/image" Target="../media/image195.png"/><Relationship Id="rId16" Type="http://schemas.openxmlformats.org/officeDocument/2006/relationships/image" Target="../media/image122.png"/><Relationship Id="rId107" Type="http://schemas.openxmlformats.org/officeDocument/2006/relationships/image" Target="../media/image213.png"/><Relationship Id="rId11" Type="http://schemas.openxmlformats.org/officeDocument/2006/relationships/image" Target="../media/image117.png"/><Relationship Id="rId32" Type="http://schemas.openxmlformats.org/officeDocument/2006/relationships/image" Target="../media/image138.png"/><Relationship Id="rId37" Type="http://schemas.openxmlformats.org/officeDocument/2006/relationships/image" Target="../media/image143.png"/><Relationship Id="rId53" Type="http://schemas.openxmlformats.org/officeDocument/2006/relationships/image" Target="../media/image159.png"/><Relationship Id="rId58" Type="http://schemas.openxmlformats.org/officeDocument/2006/relationships/image" Target="../media/image164.png"/><Relationship Id="rId74" Type="http://schemas.openxmlformats.org/officeDocument/2006/relationships/image" Target="../media/image180.png"/><Relationship Id="rId79" Type="http://schemas.openxmlformats.org/officeDocument/2006/relationships/image" Target="../media/image185.png"/><Relationship Id="rId102" Type="http://schemas.openxmlformats.org/officeDocument/2006/relationships/image" Target="../media/image208.png"/><Relationship Id="rId5" Type="http://schemas.openxmlformats.org/officeDocument/2006/relationships/image" Target="../media/image111.png"/><Relationship Id="rId90" Type="http://schemas.openxmlformats.org/officeDocument/2006/relationships/image" Target="../media/image196.png"/><Relationship Id="rId95" Type="http://schemas.openxmlformats.org/officeDocument/2006/relationships/image" Target="../media/image201.png"/><Relationship Id="rId22" Type="http://schemas.openxmlformats.org/officeDocument/2006/relationships/image" Target="../media/image128.png"/><Relationship Id="rId27" Type="http://schemas.openxmlformats.org/officeDocument/2006/relationships/image" Target="../media/image133.png"/><Relationship Id="rId43" Type="http://schemas.openxmlformats.org/officeDocument/2006/relationships/image" Target="../media/image149.png"/><Relationship Id="rId48" Type="http://schemas.openxmlformats.org/officeDocument/2006/relationships/image" Target="../media/image154.png"/><Relationship Id="rId64" Type="http://schemas.openxmlformats.org/officeDocument/2006/relationships/image" Target="../media/image170.png"/><Relationship Id="rId69" Type="http://schemas.openxmlformats.org/officeDocument/2006/relationships/image" Target="../media/image175.png"/><Relationship Id="rId80" Type="http://schemas.openxmlformats.org/officeDocument/2006/relationships/image" Target="../media/image186.png"/><Relationship Id="rId85" Type="http://schemas.openxmlformats.org/officeDocument/2006/relationships/image" Target="../media/image191.png"/><Relationship Id="rId12" Type="http://schemas.openxmlformats.org/officeDocument/2006/relationships/image" Target="../media/image118.png"/><Relationship Id="rId17" Type="http://schemas.openxmlformats.org/officeDocument/2006/relationships/image" Target="../media/image123.png"/><Relationship Id="rId33" Type="http://schemas.openxmlformats.org/officeDocument/2006/relationships/image" Target="../media/image139.png"/><Relationship Id="rId38" Type="http://schemas.openxmlformats.org/officeDocument/2006/relationships/image" Target="../media/image144.png"/><Relationship Id="rId59" Type="http://schemas.openxmlformats.org/officeDocument/2006/relationships/image" Target="../media/image165.png"/><Relationship Id="rId103" Type="http://schemas.openxmlformats.org/officeDocument/2006/relationships/image" Target="../media/image209.png"/><Relationship Id="rId108" Type="http://schemas.openxmlformats.org/officeDocument/2006/relationships/image" Target="../media/image214.png"/><Relationship Id="rId54" Type="http://schemas.openxmlformats.org/officeDocument/2006/relationships/image" Target="../media/image160.png"/><Relationship Id="rId70" Type="http://schemas.openxmlformats.org/officeDocument/2006/relationships/image" Target="../media/image176.png"/><Relationship Id="rId75" Type="http://schemas.openxmlformats.org/officeDocument/2006/relationships/image" Target="../media/image181.png"/><Relationship Id="rId91" Type="http://schemas.openxmlformats.org/officeDocument/2006/relationships/image" Target="../media/image197.png"/><Relationship Id="rId96" Type="http://schemas.openxmlformats.org/officeDocument/2006/relationships/image" Target="../media/image202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15" Type="http://schemas.openxmlformats.org/officeDocument/2006/relationships/image" Target="../media/image121.png"/><Relationship Id="rId23" Type="http://schemas.openxmlformats.org/officeDocument/2006/relationships/image" Target="../media/image129.png"/><Relationship Id="rId28" Type="http://schemas.openxmlformats.org/officeDocument/2006/relationships/image" Target="../media/image134.png"/><Relationship Id="rId36" Type="http://schemas.openxmlformats.org/officeDocument/2006/relationships/image" Target="../media/image142.png"/><Relationship Id="rId49" Type="http://schemas.openxmlformats.org/officeDocument/2006/relationships/image" Target="../media/image155.png"/><Relationship Id="rId57" Type="http://schemas.openxmlformats.org/officeDocument/2006/relationships/image" Target="../media/image163.png"/><Relationship Id="rId106" Type="http://schemas.openxmlformats.org/officeDocument/2006/relationships/image" Target="../media/image212.png"/><Relationship Id="rId10" Type="http://schemas.openxmlformats.org/officeDocument/2006/relationships/image" Target="../media/image116.png"/><Relationship Id="rId31" Type="http://schemas.openxmlformats.org/officeDocument/2006/relationships/image" Target="../media/image137.png"/><Relationship Id="rId44" Type="http://schemas.openxmlformats.org/officeDocument/2006/relationships/image" Target="../media/image150.png"/><Relationship Id="rId52" Type="http://schemas.openxmlformats.org/officeDocument/2006/relationships/image" Target="../media/image158.png"/><Relationship Id="rId60" Type="http://schemas.openxmlformats.org/officeDocument/2006/relationships/image" Target="../media/image166.png"/><Relationship Id="rId65" Type="http://schemas.openxmlformats.org/officeDocument/2006/relationships/image" Target="../media/image171.png"/><Relationship Id="rId73" Type="http://schemas.openxmlformats.org/officeDocument/2006/relationships/image" Target="../media/image179.png"/><Relationship Id="rId78" Type="http://schemas.openxmlformats.org/officeDocument/2006/relationships/image" Target="../media/image184.png"/><Relationship Id="rId81" Type="http://schemas.openxmlformats.org/officeDocument/2006/relationships/image" Target="../media/image187.png"/><Relationship Id="rId86" Type="http://schemas.openxmlformats.org/officeDocument/2006/relationships/image" Target="../media/image192.jpeg"/><Relationship Id="rId94" Type="http://schemas.openxmlformats.org/officeDocument/2006/relationships/image" Target="../media/image200.png"/><Relationship Id="rId99" Type="http://schemas.openxmlformats.org/officeDocument/2006/relationships/image" Target="../media/image205.png"/><Relationship Id="rId101" Type="http://schemas.openxmlformats.org/officeDocument/2006/relationships/image" Target="../media/image207.png"/><Relationship Id="rId4" Type="http://schemas.openxmlformats.org/officeDocument/2006/relationships/image" Target="../media/image110.png"/><Relationship Id="rId9" Type="http://schemas.openxmlformats.org/officeDocument/2006/relationships/image" Target="../media/image115.png"/><Relationship Id="rId13" Type="http://schemas.openxmlformats.org/officeDocument/2006/relationships/image" Target="../media/image119.png"/><Relationship Id="rId18" Type="http://schemas.openxmlformats.org/officeDocument/2006/relationships/image" Target="../media/image124.png"/><Relationship Id="rId39" Type="http://schemas.openxmlformats.org/officeDocument/2006/relationships/image" Target="../media/image145.png"/><Relationship Id="rId109" Type="http://schemas.openxmlformats.org/officeDocument/2006/relationships/image" Target="../media/image215.png"/><Relationship Id="rId34" Type="http://schemas.openxmlformats.org/officeDocument/2006/relationships/image" Target="../media/image140.png"/><Relationship Id="rId50" Type="http://schemas.openxmlformats.org/officeDocument/2006/relationships/image" Target="../media/image156.png"/><Relationship Id="rId55" Type="http://schemas.openxmlformats.org/officeDocument/2006/relationships/image" Target="../media/image161.png"/><Relationship Id="rId76" Type="http://schemas.openxmlformats.org/officeDocument/2006/relationships/image" Target="../media/image182.png"/><Relationship Id="rId97" Type="http://schemas.openxmlformats.org/officeDocument/2006/relationships/image" Target="../media/image203.png"/><Relationship Id="rId104" Type="http://schemas.openxmlformats.org/officeDocument/2006/relationships/image" Target="../media/image210.png"/><Relationship Id="rId7" Type="http://schemas.openxmlformats.org/officeDocument/2006/relationships/image" Target="../media/image113.png"/><Relationship Id="rId71" Type="http://schemas.openxmlformats.org/officeDocument/2006/relationships/image" Target="../media/image177.png"/><Relationship Id="rId92" Type="http://schemas.openxmlformats.org/officeDocument/2006/relationships/image" Target="../media/image198.png"/><Relationship Id="rId2" Type="http://schemas.openxmlformats.org/officeDocument/2006/relationships/image" Target="../media/image108.png"/><Relationship Id="rId29" Type="http://schemas.openxmlformats.org/officeDocument/2006/relationships/image" Target="../media/image135.png"/><Relationship Id="rId24" Type="http://schemas.openxmlformats.org/officeDocument/2006/relationships/image" Target="../media/image130.png"/><Relationship Id="rId40" Type="http://schemas.openxmlformats.org/officeDocument/2006/relationships/image" Target="../media/image146.png"/><Relationship Id="rId45" Type="http://schemas.openxmlformats.org/officeDocument/2006/relationships/image" Target="../media/image151.png"/><Relationship Id="rId66" Type="http://schemas.openxmlformats.org/officeDocument/2006/relationships/image" Target="../media/image172.png"/><Relationship Id="rId87" Type="http://schemas.openxmlformats.org/officeDocument/2006/relationships/image" Target="../media/image193.png"/><Relationship Id="rId110" Type="http://schemas.openxmlformats.org/officeDocument/2006/relationships/image" Target="../media/image216.png"/><Relationship Id="rId61" Type="http://schemas.openxmlformats.org/officeDocument/2006/relationships/image" Target="../media/image167.png"/><Relationship Id="rId82" Type="http://schemas.openxmlformats.org/officeDocument/2006/relationships/image" Target="../media/image188.png"/><Relationship Id="rId19" Type="http://schemas.openxmlformats.org/officeDocument/2006/relationships/image" Target="../media/image125.png"/><Relationship Id="rId14" Type="http://schemas.openxmlformats.org/officeDocument/2006/relationships/image" Target="../media/image120.png"/><Relationship Id="rId30" Type="http://schemas.openxmlformats.org/officeDocument/2006/relationships/image" Target="../media/image136.png"/><Relationship Id="rId35" Type="http://schemas.openxmlformats.org/officeDocument/2006/relationships/image" Target="../media/image141.png"/><Relationship Id="rId56" Type="http://schemas.openxmlformats.org/officeDocument/2006/relationships/image" Target="../media/image162.png"/><Relationship Id="rId77" Type="http://schemas.openxmlformats.org/officeDocument/2006/relationships/image" Target="../media/image183.png"/><Relationship Id="rId100" Type="http://schemas.openxmlformats.org/officeDocument/2006/relationships/image" Target="../media/image206.png"/><Relationship Id="rId105" Type="http://schemas.openxmlformats.org/officeDocument/2006/relationships/image" Target="../media/image211.png"/><Relationship Id="rId8" Type="http://schemas.openxmlformats.org/officeDocument/2006/relationships/image" Target="../media/image114.png"/><Relationship Id="rId51" Type="http://schemas.openxmlformats.org/officeDocument/2006/relationships/image" Target="../media/image157.png"/><Relationship Id="rId72" Type="http://schemas.openxmlformats.org/officeDocument/2006/relationships/image" Target="../media/image178.png"/><Relationship Id="rId93" Type="http://schemas.openxmlformats.org/officeDocument/2006/relationships/image" Target="../media/image199.png"/><Relationship Id="rId98" Type="http://schemas.openxmlformats.org/officeDocument/2006/relationships/image" Target="../media/image204.png"/><Relationship Id="rId3" Type="http://schemas.openxmlformats.org/officeDocument/2006/relationships/image" Target="../media/image109.png"/><Relationship Id="rId25" Type="http://schemas.openxmlformats.org/officeDocument/2006/relationships/image" Target="../media/image131.png"/><Relationship Id="rId46" Type="http://schemas.openxmlformats.org/officeDocument/2006/relationships/image" Target="../media/image152.png"/><Relationship Id="rId67" Type="http://schemas.openxmlformats.org/officeDocument/2006/relationships/image" Target="../media/image173.png"/><Relationship Id="rId20" Type="http://schemas.openxmlformats.org/officeDocument/2006/relationships/image" Target="../media/image126.png"/><Relationship Id="rId41" Type="http://schemas.openxmlformats.org/officeDocument/2006/relationships/image" Target="../media/image147.png"/><Relationship Id="rId62" Type="http://schemas.openxmlformats.org/officeDocument/2006/relationships/image" Target="../media/image168.png"/><Relationship Id="rId83" Type="http://schemas.openxmlformats.org/officeDocument/2006/relationships/image" Target="../media/image189.png"/><Relationship Id="rId88" Type="http://schemas.openxmlformats.org/officeDocument/2006/relationships/image" Target="../media/image194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9.png"/><Relationship Id="rId26" Type="http://schemas.openxmlformats.org/officeDocument/2006/relationships/image" Target="../media/image237.png"/><Relationship Id="rId3" Type="http://schemas.openxmlformats.org/officeDocument/2006/relationships/image" Target="../media/image219.png"/><Relationship Id="rId21" Type="http://schemas.openxmlformats.org/officeDocument/2006/relationships/image" Target="../media/image232.png"/><Relationship Id="rId34" Type="http://schemas.openxmlformats.org/officeDocument/2006/relationships/image" Target="../media/image245.png"/><Relationship Id="rId7" Type="http://schemas.openxmlformats.org/officeDocument/2006/relationships/image" Target="../media/image223.png"/><Relationship Id="rId12" Type="http://schemas.openxmlformats.org/officeDocument/2006/relationships/image" Target="../media/image228.png"/><Relationship Id="rId25" Type="http://schemas.openxmlformats.org/officeDocument/2006/relationships/image" Target="../media/image236.png"/><Relationship Id="rId33" Type="http://schemas.openxmlformats.org/officeDocument/2006/relationships/image" Target="../media/image244.png"/><Relationship Id="rId2" Type="http://schemas.openxmlformats.org/officeDocument/2006/relationships/image" Target="../media/image218.png"/><Relationship Id="rId16" Type="http://schemas.openxmlformats.org/officeDocument/2006/relationships/customXml" Target="../ink/ink1.xml"/><Relationship Id="rId20" Type="http://schemas.openxmlformats.org/officeDocument/2006/relationships/image" Target="../media/image250.png"/><Relationship Id="rId29" Type="http://schemas.openxmlformats.org/officeDocument/2006/relationships/image" Target="../media/image240.png"/><Relationship Id="rId1" Type="http://schemas.openxmlformats.org/officeDocument/2006/relationships/image" Target="../media/image217.png"/><Relationship Id="rId6" Type="http://schemas.openxmlformats.org/officeDocument/2006/relationships/image" Target="../media/image222.png"/><Relationship Id="rId11" Type="http://schemas.openxmlformats.org/officeDocument/2006/relationships/image" Target="../media/image227.png"/><Relationship Id="rId24" Type="http://schemas.openxmlformats.org/officeDocument/2006/relationships/image" Target="../media/image235.png"/><Relationship Id="rId32" Type="http://schemas.openxmlformats.org/officeDocument/2006/relationships/image" Target="../media/image243.png"/><Relationship Id="rId5" Type="http://schemas.openxmlformats.org/officeDocument/2006/relationships/image" Target="../media/image221.png"/><Relationship Id="rId15" Type="http://schemas.openxmlformats.org/officeDocument/2006/relationships/image" Target="../media/image231.png"/><Relationship Id="rId23" Type="http://schemas.openxmlformats.org/officeDocument/2006/relationships/image" Target="../media/image234.png"/><Relationship Id="rId28" Type="http://schemas.openxmlformats.org/officeDocument/2006/relationships/image" Target="../media/image239.png"/><Relationship Id="rId36" Type="http://schemas.openxmlformats.org/officeDocument/2006/relationships/image" Target="../media/image247.png"/><Relationship Id="rId10" Type="http://schemas.openxmlformats.org/officeDocument/2006/relationships/image" Target="../media/image226.png"/><Relationship Id="rId31" Type="http://schemas.openxmlformats.org/officeDocument/2006/relationships/image" Target="../media/image242.png"/><Relationship Id="rId4" Type="http://schemas.openxmlformats.org/officeDocument/2006/relationships/image" Target="../media/image220.png"/><Relationship Id="rId9" Type="http://schemas.openxmlformats.org/officeDocument/2006/relationships/image" Target="../media/image225.png"/><Relationship Id="rId14" Type="http://schemas.openxmlformats.org/officeDocument/2006/relationships/image" Target="../media/image230.png"/><Relationship Id="rId22" Type="http://schemas.openxmlformats.org/officeDocument/2006/relationships/image" Target="../media/image233.png"/><Relationship Id="rId27" Type="http://schemas.openxmlformats.org/officeDocument/2006/relationships/image" Target="../media/image238.png"/><Relationship Id="rId30" Type="http://schemas.openxmlformats.org/officeDocument/2006/relationships/image" Target="../media/image241.png"/><Relationship Id="rId35" Type="http://schemas.openxmlformats.org/officeDocument/2006/relationships/image" Target="../media/image246.png"/><Relationship Id="rId8" Type="http://schemas.openxmlformats.org/officeDocument/2006/relationships/image" Target="../media/image224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61.png"/><Relationship Id="rId18" Type="http://schemas.openxmlformats.org/officeDocument/2006/relationships/customXml" Target="../ink/ink2.xml"/><Relationship Id="rId26" Type="http://schemas.openxmlformats.org/officeDocument/2006/relationships/image" Target="../media/image270.png"/><Relationship Id="rId39" Type="http://schemas.openxmlformats.org/officeDocument/2006/relationships/image" Target="../media/image390.png"/><Relationship Id="rId21" Type="http://schemas.openxmlformats.org/officeDocument/2006/relationships/image" Target="../media/image265.png"/><Relationship Id="rId34" Type="http://schemas.openxmlformats.org/officeDocument/2006/relationships/image" Target="../media/image278.png"/><Relationship Id="rId42" Type="http://schemas.openxmlformats.org/officeDocument/2006/relationships/customXml" Target="../ink/ink5.xml"/><Relationship Id="rId47" Type="http://schemas.openxmlformats.org/officeDocument/2006/relationships/image" Target="../media/image285.png"/><Relationship Id="rId7" Type="http://schemas.openxmlformats.org/officeDocument/2006/relationships/image" Target="../media/image255.png"/><Relationship Id="rId2" Type="http://schemas.openxmlformats.org/officeDocument/2006/relationships/image" Target="../media/image249.png"/><Relationship Id="rId16" Type="http://schemas.openxmlformats.org/officeDocument/2006/relationships/image" Target="../media/image231.png"/><Relationship Id="rId29" Type="http://schemas.openxmlformats.org/officeDocument/2006/relationships/image" Target="../media/image273.jpeg"/><Relationship Id="rId1" Type="http://schemas.openxmlformats.org/officeDocument/2006/relationships/image" Target="../media/image248.png"/><Relationship Id="rId6" Type="http://schemas.openxmlformats.org/officeDocument/2006/relationships/image" Target="../media/image254.png"/><Relationship Id="rId11" Type="http://schemas.openxmlformats.org/officeDocument/2006/relationships/image" Target="../media/image259.png"/><Relationship Id="rId24" Type="http://schemas.openxmlformats.org/officeDocument/2006/relationships/image" Target="../media/image268.png"/><Relationship Id="rId32" Type="http://schemas.openxmlformats.org/officeDocument/2006/relationships/image" Target="../media/image276.png"/><Relationship Id="rId37" Type="http://schemas.openxmlformats.org/officeDocument/2006/relationships/image" Target="../media/image281.png"/><Relationship Id="rId40" Type="http://schemas.openxmlformats.org/officeDocument/2006/relationships/customXml" Target="../ink/ink4.xml"/><Relationship Id="rId45" Type="http://schemas.openxmlformats.org/officeDocument/2006/relationships/image" Target="../media/image283.png"/><Relationship Id="rId5" Type="http://schemas.openxmlformats.org/officeDocument/2006/relationships/image" Target="../media/image253.jpeg"/><Relationship Id="rId15" Type="http://schemas.openxmlformats.org/officeDocument/2006/relationships/image" Target="../media/image263.png"/><Relationship Id="rId23" Type="http://schemas.openxmlformats.org/officeDocument/2006/relationships/image" Target="../media/image267.png"/><Relationship Id="rId28" Type="http://schemas.openxmlformats.org/officeDocument/2006/relationships/image" Target="../media/image272.png"/><Relationship Id="rId36" Type="http://schemas.openxmlformats.org/officeDocument/2006/relationships/image" Target="../media/image280.png"/><Relationship Id="rId10" Type="http://schemas.openxmlformats.org/officeDocument/2006/relationships/image" Target="../media/image258.png"/><Relationship Id="rId31" Type="http://schemas.openxmlformats.org/officeDocument/2006/relationships/image" Target="../media/image275.jpeg"/><Relationship Id="rId44" Type="http://schemas.openxmlformats.org/officeDocument/2006/relationships/image" Target="../media/image282.png"/><Relationship Id="rId4" Type="http://schemas.openxmlformats.org/officeDocument/2006/relationships/image" Target="../media/image252.png"/><Relationship Id="rId9" Type="http://schemas.openxmlformats.org/officeDocument/2006/relationships/image" Target="../media/image257.png"/><Relationship Id="rId14" Type="http://schemas.openxmlformats.org/officeDocument/2006/relationships/image" Target="../media/image262.png"/><Relationship Id="rId22" Type="http://schemas.openxmlformats.org/officeDocument/2006/relationships/image" Target="../media/image266.png"/><Relationship Id="rId27" Type="http://schemas.openxmlformats.org/officeDocument/2006/relationships/image" Target="../media/image271.png"/><Relationship Id="rId30" Type="http://schemas.openxmlformats.org/officeDocument/2006/relationships/image" Target="../media/image274.png"/><Relationship Id="rId35" Type="http://schemas.openxmlformats.org/officeDocument/2006/relationships/image" Target="../media/image279.png"/><Relationship Id="rId43" Type="http://schemas.openxmlformats.org/officeDocument/2006/relationships/image" Target="../media/image410.png"/><Relationship Id="rId48" Type="http://schemas.openxmlformats.org/officeDocument/2006/relationships/image" Target="../media/image286.png"/><Relationship Id="rId8" Type="http://schemas.openxmlformats.org/officeDocument/2006/relationships/image" Target="../media/image256.png"/><Relationship Id="rId3" Type="http://schemas.openxmlformats.org/officeDocument/2006/relationships/image" Target="../media/image251.png"/><Relationship Id="rId12" Type="http://schemas.openxmlformats.org/officeDocument/2006/relationships/image" Target="../media/image260.png"/><Relationship Id="rId17" Type="http://schemas.openxmlformats.org/officeDocument/2006/relationships/image" Target="../media/image264.png"/><Relationship Id="rId25" Type="http://schemas.openxmlformats.org/officeDocument/2006/relationships/image" Target="../media/image269.png"/><Relationship Id="rId33" Type="http://schemas.openxmlformats.org/officeDocument/2006/relationships/image" Target="../media/image277.png"/><Relationship Id="rId38" Type="http://schemas.openxmlformats.org/officeDocument/2006/relationships/customXml" Target="../ink/ink3.xml"/><Relationship Id="rId46" Type="http://schemas.openxmlformats.org/officeDocument/2006/relationships/image" Target="../media/image284.png"/><Relationship Id="rId20" Type="http://schemas.openxmlformats.org/officeDocument/2006/relationships/image" Target="../media/image253.png"/><Relationship Id="rId41" Type="http://schemas.openxmlformats.org/officeDocument/2006/relationships/image" Target="../media/image40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61</xdr:row>
      <xdr:rowOff>205740</xdr:rowOff>
    </xdr:from>
    <xdr:to>
      <xdr:col>10</xdr:col>
      <xdr:colOff>648278</xdr:colOff>
      <xdr:row>78</xdr:row>
      <xdr:rowOff>167962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85E7630-41B7-4581-8B62-87097C498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" y="17099280"/>
          <a:ext cx="6668078" cy="3718882"/>
        </a:xfrm>
        <a:prstGeom prst="rect">
          <a:avLst/>
        </a:prstGeom>
      </xdr:spPr>
    </xdr:pic>
    <xdr:clientData/>
  </xdr:twoCellAnchor>
  <xdr:twoCellAnchor editAs="oneCell">
    <xdr:from>
      <xdr:col>12</xdr:col>
      <xdr:colOff>510540</xdr:colOff>
      <xdr:row>47</xdr:row>
      <xdr:rowOff>22860</xdr:rowOff>
    </xdr:from>
    <xdr:to>
      <xdr:col>17</xdr:col>
      <xdr:colOff>533400</xdr:colOff>
      <xdr:row>62</xdr:row>
      <xdr:rowOff>83820</xdr:rowOff>
    </xdr:to>
    <xdr:pic>
      <xdr:nvPicPr>
        <xdr:cNvPr id="4" name="그림 3" descr="시행사', '시공사', '신탁사' 차이점은?">
          <a:extLst>
            <a:ext uri="{FF2B5EF4-FFF2-40B4-BE49-F238E27FC236}">
              <a16:creationId xmlns:a16="http://schemas.microsoft.com/office/drawing/2014/main" id="{FD4DF625-0BC4-4FD6-BF9C-DA0E9BC51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4360" y="16253460"/>
          <a:ext cx="3375660" cy="3375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8</xdr:col>
      <xdr:colOff>312854</xdr:colOff>
      <xdr:row>152</xdr:row>
      <xdr:rowOff>84076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4A26E7-217D-4E55-B1A3-71CFA5A6E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7660" y="36560760"/>
          <a:ext cx="5006774" cy="29568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1</xdr:col>
      <xdr:colOff>304800</xdr:colOff>
      <xdr:row>228</xdr:row>
      <xdr:rowOff>83820</xdr:rowOff>
    </xdr:to>
    <xdr:sp macro="" textlink="">
      <xdr:nvSpPr>
        <xdr:cNvPr id="1025" name="AutoShape 1" descr="https://www.notion.so/image/https%3A%2F%2Fprod-files-secure.s3.us-west-2.amazonaws.com%2F8ecf4ef9-366b-446b-a3a5-53ce5d4938f5%2F31a95dff-5400-4679-aa5c-941716016544%2Fimage.png?table=block&amp;id=5d233f17-ee5e-4c85-8748-e5a2f65090c3&amp;spaceId=8ecf4ef9-366b-446b-a3a5-53ce5d4938f5&amp;width=1530&amp;userId=1dba0dd7-10b6-4b24-bef2-055d7f015731&amp;cache=v2">
          <a:extLst>
            <a:ext uri="{FF2B5EF4-FFF2-40B4-BE49-F238E27FC236}">
              <a16:creationId xmlns:a16="http://schemas.microsoft.com/office/drawing/2014/main" id="{882ED839-AE77-4FF8-A1A5-2D87890F3058}"/>
            </a:ext>
          </a:extLst>
        </xdr:cNvPr>
        <xdr:cNvSpPr>
          <a:spLocks noChangeAspect="1" noChangeArrowheads="1"/>
        </xdr:cNvSpPr>
      </xdr:nvSpPr>
      <xdr:spPr bwMode="auto">
        <a:xfrm>
          <a:off x="327660" y="503224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114300</xdr:colOff>
      <xdr:row>227</xdr:row>
      <xdr:rowOff>91440</xdr:rowOff>
    </xdr:from>
    <xdr:to>
      <xdr:col>9</xdr:col>
      <xdr:colOff>107144</xdr:colOff>
      <xdr:row>236</xdr:row>
      <xdr:rowOff>99233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5C53E634-BBDD-4B92-BF58-9B0DC82E0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960" y="50413920"/>
          <a:ext cx="5357324" cy="1996613"/>
        </a:xfrm>
        <a:prstGeom prst="rect">
          <a:avLst/>
        </a:prstGeom>
      </xdr:spPr>
    </xdr:pic>
    <xdr:clientData/>
  </xdr:twoCellAnchor>
  <xdr:twoCellAnchor editAs="oneCell">
    <xdr:from>
      <xdr:col>15</xdr:col>
      <xdr:colOff>203200</xdr:colOff>
      <xdr:row>236</xdr:row>
      <xdr:rowOff>91918</xdr:rowOff>
    </xdr:from>
    <xdr:to>
      <xdr:col>22</xdr:col>
      <xdr:colOff>516351</xdr:colOff>
      <xdr:row>250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ECBD3FF4-3AAD-4D61-A116-4F1E421A2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56800" y="51209418"/>
          <a:ext cx="5024851" cy="2930682"/>
        </a:xfrm>
        <a:prstGeom prst="rect">
          <a:avLst/>
        </a:prstGeom>
      </xdr:spPr>
    </xdr:pic>
    <xdr:clientData/>
  </xdr:twoCellAnchor>
  <xdr:twoCellAnchor editAs="oneCell">
    <xdr:from>
      <xdr:col>15</xdr:col>
      <xdr:colOff>266700</xdr:colOff>
      <xdr:row>248</xdr:row>
      <xdr:rowOff>171403</xdr:rowOff>
    </xdr:from>
    <xdr:to>
      <xdr:col>23</xdr:col>
      <xdr:colOff>152935</xdr:colOff>
      <xdr:row>262</xdr:row>
      <xdr:rowOff>155245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BE0855A0-FDE7-4DEB-9C9F-6F2EF9CF1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20300" y="53879703"/>
          <a:ext cx="5271035" cy="3006442"/>
        </a:xfrm>
        <a:prstGeom prst="rect">
          <a:avLst/>
        </a:prstGeom>
      </xdr:spPr>
    </xdr:pic>
    <xdr:clientData/>
  </xdr:twoCellAnchor>
  <xdr:twoCellAnchor editAs="oneCell">
    <xdr:from>
      <xdr:col>17</xdr:col>
      <xdr:colOff>101599</xdr:colOff>
      <xdr:row>262</xdr:row>
      <xdr:rowOff>170418</xdr:rowOff>
    </xdr:from>
    <xdr:to>
      <xdr:col>25</xdr:col>
      <xdr:colOff>191556</xdr:colOff>
      <xdr:row>275</xdr:row>
      <xdr:rowOff>203748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626FB65-3D71-40DD-B0D0-AEEC75C8C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201399" y="56901318"/>
          <a:ext cx="5474757" cy="28400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7</xdr:col>
      <xdr:colOff>107038</xdr:colOff>
      <xdr:row>33</xdr:row>
      <xdr:rowOff>152662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9BD62F0-9ED2-4D3D-B860-E902E75CE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1940" y="3916680"/>
          <a:ext cx="4130398" cy="30254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18</xdr:col>
      <xdr:colOff>464820</xdr:colOff>
      <xdr:row>54</xdr:row>
      <xdr:rowOff>113106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EDEAE86-AAB5-48B3-A0D3-7098D6984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1940" y="9441180"/>
          <a:ext cx="11864340" cy="25438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</xdr:col>
      <xdr:colOff>304800</xdr:colOff>
      <xdr:row>57</xdr:row>
      <xdr:rowOff>83820</xdr:rowOff>
    </xdr:to>
    <xdr:sp macro="" textlink="">
      <xdr:nvSpPr>
        <xdr:cNvPr id="2049" name="AutoShape 1" descr="image.png">
          <a:extLst>
            <a:ext uri="{FF2B5EF4-FFF2-40B4-BE49-F238E27FC236}">
              <a16:creationId xmlns:a16="http://schemas.microsoft.com/office/drawing/2014/main" id="{4F342303-093D-4833-ACC4-6401C83794BA}"/>
            </a:ext>
          </a:extLst>
        </xdr:cNvPr>
        <xdr:cNvSpPr>
          <a:spLocks noChangeAspect="1" noChangeArrowheads="1"/>
        </xdr:cNvSpPr>
      </xdr:nvSpPr>
      <xdr:spPr bwMode="auto">
        <a:xfrm>
          <a:off x="281940" y="123139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56</xdr:row>
      <xdr:rowOff>0</xdr:rowOff>
    </xdr:from>
    <xdr:to>
      <xdr:col>9</xdr:col>
      <xdr:colOff>648221</xdr:colOff>
      <xdr:row>78</xdr:row>
      <xdr:rowOff>152835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D2BCC38-0ABE-4F89-AA65-785DC9653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1940" y="12313920"/>
          <a:ext cx="6012701" cy="50143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56</xdr:row>
      <xdr:rowOff>0</xdr:rowOff>
    </xdr:from>
    <xdr:to>
      <xdr:col>10</xdr:col>
      <xdr:colOff>304800</xdr:colOff>
      <xdr:row>57</xdr:row>
      <xdr:rowOff>83820</xdr:rowOff>
    </xdr:to>
    <xdr:sp macro="" textlink="">
      <xdr:nvSpPr>
        <xdr:cNvPr id="2050" name="AutoShape 2" descr="https://www.notion.so/image/https%3A%2F%2Fprod-files-secure.s3.us-west-2.amazonaws.com%2F8ecf4ef9-366b-446b-a3a5-53ce5d4938f5%2F7e004cd1-47b4-457e-9f99-a5a944ca92e9%2Fimage.png?table=block&amp;id=1090bdb7-bbc1-80a6-b9c5-e704f03b7dc3&amp;spaceId=8ecf4ef9-366b-446b-a3a5-53ce5d4938f5&amp;width=2000&amp;userId=1dba0dd7-10b6-4b24-bef2-055d7f015731&amp;cache=v2">
          <a:extLst>
            <a:ext uri="{FF2B5EF4-FFF2-40B4-BE49-F238E27FC236}">
              <a16:creationId xmlns:a16="http://schemas.microsoft.com/office/drawing/2014/main" id="{B3DC3C9F-B464-4CEA-8F70-F4202B46B606}"/>
            </a:ext>
          </a:extLst>
        </xdr:cNvPr>
        <xdr:cNvSpPr>
          <a:spLocks noChangeAspect="1" noChangeArrowheads="1"/>
        </xdr:cNvSpPr>
      </xdr:nvSpPr>
      <xdr:spPr bwMode="auto">
        <a:xfrm>
          <a:off x="6316980" y="123139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</xdr:col>
      <xdr:colOff>0</xdr:colOff>
      <xdr:row>56</xdr:row>
      <xdr:rowOff>0</xdr:rowOff>
    </xdr:from>
    <xdr:to>
      <xdr:col>18</xdr:col>
      <xdr:colOff>663462</xdr:colOff>
      <xdr:row>74</xdr:row>
      <xdr:rowOff>15586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5C16EB9-F7B7-482B-B913-782733DC8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16980" y="12313920"/>
          <a:ext cx="6027942" cy="399322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304800</xdr:colOff>
      <xdr:row>85</xdr:row>
      <xdr:rowOff>83820</xdr:rowOff>
    </xdr:to>
    <xdr:sp macro="" textlink="">
      <xdr:nvSpPr>
        <xdr:cNvPr id="2051" name="AutoShape 3" descr="image.png">
          <a:extLst>
            <a:ext uri="{FF2B5EF4-FFF2-40B4-BE49-F238E27FC236}">
              <a16:creationId xmlns:a16="http://schemas.microsoft.com/office/drawing/2014/main" id="{A416CC09-FE8A-40EF-BCDC-0878ABCCA9CD}"/>
            </a:ext>
          </a:extLst>
        </xdr:cNvPr>
        <xdr:cNvSpPr>
          <a:spLocks noChangeAspect="1" noChangeArrowheads="1"/>
        </xdr:cNvSpPr>
      </xdr:nvSpPr>
      <xdr:spPr bwMode="auto">
        <a:xfrm>
          <a:off x="281940" y="188823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84</xdr:row>
      <xdr:rowOff>0</xdr:rowOff>
    </xdr:from>
    <xdr:to>
      <xdr:col>10</xdr:col>
      <xdr:colOff>175798</xdr:colOff>
      <xdr:row>116</xdr:row>
      <xdr:rowOff>107302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6977AF39-6094-4682-95E0-CB386DADE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1940" y="18882360"/>
          <a:ext cx="6210838" cy="7178662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125</xdr:row>
      <xdr:rowOff>99060</xdr:rowOff>
    </xdr:from>
    <xdr:to>
      <xdr:col>8</xdr:col>
      <xdr:colOff>114711</xdr:colOff>
      <xdr:row>131</xdr:row>
      <xdr:rowOff>7727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547E781-84D9-46EF-B796-70964EE78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0520" y="27378660"/>
          <a:ext cx="4740051" cy="12345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8</xdr:col>
      <xdr:colOff>541474</xdr:colOff>
      <xdr:row>143</xdr:row>
      <xdr:rowOff>144927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5CCF7C31-66B0-4E11-82F8-2782D8F9C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1940" y="29489400"/>
          <a:ext cx="5235394" cy="169178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136</xdr:row>
      <xdr:rowOff>0</xdr:rowOff>
    </xdr:from>
    <xdr:to>
      <xdr:col>14</xdr:col>
      <xdr:colOff>533737</xdr:colOff>
      <xdr:row>143</xdr:row>
      <xdr:rowOff>129685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C4AE92B4-CBC5-421C-B0B5-BC3BF8FB8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46420" y="29489400"/>
          <a:ext cx="3886537" cy="16765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7</xdr:col>
      <xdr:colOff>53693</xdr:colOff>
      <xdr:row>153</xdr:row>
      <xdr:rowOff>183030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9ECDF216-6FC4-4694-BB49-6358118AF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1940" y="31699200"/>
          <a:ext cx="4077053" cy="1729890"/>
        </a:xfrm>
        <a:prstGeom prst="rect">
          <a:avLst/>
        </a:prstGeom>
      </xdr:spPr>
    </xdr:pic>
    <xdr:clientData/>
  </xdr:twoCellAnchor>
  <xdr:twoCellAnchor editAs="oneCell">
    <xdr:from>
      <xdr:col>7</xdr:col>
      <xdr:colOff>53340</xdr:colOff>
      <xdr:row>146</xdr:row>
      <xdr:rowOff>213360</xdr:rowOff>
    </xdr:from>
    <xdr:to>
      <xdr:col>12</xdr:col>
      <xdr:colOff>564215</xdr:colOff>
      <xdr:row>152</xdr:row>
      <xdr:rowOff>182992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CE4A8D9A-C4B3-46E5-9B7E-8B2A025AA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58640" y="31912560"/>
          <a:ext cx="3863675" cy="1295512"/>
        </a:xfrm>
        <a:prstGeom prst="rect">
          <a:avLst/>
        </a:prstGeom>
      </xdr:spPr>
    </xdr:pic>
    <xdr:clientData/>
  </xdr:twoCellAnchor>
  <xdr:twoCellAnchor editAs="oneCell">
    <xdr:from>
      <xdr:col>13</xdr:col>
      <xdr:colOff>457200</xdr:colOff>
      <xdr:row>162</xdr:row>
      <xdr:rowOff>152400</xdr:rowOff>
    </xdr:from>
    <xdr:to>
      <xdr:col>18</xdr:col>
      <xdr:colOff>553730</xdr:colOff>
      <xdr:row>175</xdr:row>
      <xdr:rowOff>75111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FA729CC-1544-4FB6-B805-0ED030A0B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785860" y="35608260"/>
          <a:ext cx="3449330" cy="2795451"/>
        </a:xfrm>
        <a:prstGeom prst="rect">
          <a:avLst/>
        </a:prstGeom>
      </xdr:spPr>
    </xdr:pic>
    <xdr:clientData/>
  </xdr:twoCellAnchor>
  <xdr:twoCellAnchor editAs="oneCell">
    <xdr:from>
      <xdr:col>11</xdr:col>
      <xdr:colOff>60960</xdr:colOff>
      <xdr:row>176</xdr:row>
      <xdr:rowOff>144780</xdr:rowOff>
    </xdr:from>
    <xdr:to>
      <xdr:col>15</xdr:col>
      <xdr:colOff>121920</xdr:colOff>
      <xdr:row>184</xdr:row>
      <xdr:rowOff>45720</xdr:rowOff>
    </xdr:to>
    <xdr:pic>
      <xdr:nvPicPr>
        <xdr:cNvPr id="17" name="그림 16" descr="레미콘 – 원기업">
          <a:extLst>
            <a:ext uri="{FF2B5EF4-FFF2-40B4-BE49-F238E27FC236}">
              <a16:creationId xmlns:a16="http://schemas.microsoft.com/office/drawing/2014/main" id="{3F54BD39-DFC8-48D6-811D-A5031B745C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0" y="38694360"/>
          <a:ext cx="2743200" cy="1668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6</xdr:col>
      <xdr:colOff>625185</xdr:colOff>
      <xdr:row>206</xdr:row>
      <xdr:rowOff>213493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C8FD8AC0-4E30-40BB-8EDE-25AC18DE5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1940" y="42969180"/>
          <a:ext cx="3977985" cy="153937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200</xdr:row>
      <xdr:rowOff>0</xdr:rowOff>
    </xdr:from>
    <xdr:to>
      <xdr:col>13</xdr:col>
      <xdr:colOff>472830</xdr:colOff>
      <xdr:row>209</xdr:row>
      <xdr:rowOff>190689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B067B469-60E1-4A7B-9A03-67D2BFD72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305300" y="42969180"/>
          <a:ext cx="4496190" cy="217950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201</xdr:row>
      <xdr:rowOff>0</xdr:rowOff>
    </xdr:from>
    <xdr:to>
      <xdr:col>19</xdr:col>
      <xdr:colOff>594702</xdr:colOff>
      <xdr:row>206</xdr:row>
      <xdr:rowOff>96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BC90DA76-122C-4B74-8A6A-CDF1A88DF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99220" y="43190160"/>
          <a:ext cx="3947502" cy="11049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8</xdr:col>
      <xdr:colOff>419543</xdr:colOff>
      <xdr:row>222</xdr:row>
      <xdr:rowOff>114501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87059A7-8B0F-43A1-9AF8-22E60FFED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1940" y="46504860"/>
          <a:ext cx="5113463" cy="232430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212</xdr:row>
      <xdr:rowOff>0</xdr:rowOff>
    </xdr:from>
    <xdr:to>
      <xdr:col>15</xdr:col>
      <xdr:colOff>107038</xdr:colOff>
      <xdr:row>233</xdr:row>
      <xdr:rowOff>84229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D55BEADA-77AC-488D-98DA-EEB466FE1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46420" y="46504860"/>
          <a:ext cx="4130398" cy="4724809"/>
        </a:xfrm>
        <a:prstGeom prst="rect">
          <a:avLst/>
        </a:prstGeom>
      </xdr:spPr>
    </xdr:pic>
    <xdr:clientData/>
  </xdr:twoCellAnchor>
  <xdr:twoCellAnchor editAs="oneCell">
    <xdr:from>
      <xdr:col>15</xdr:col>
      <xdr:colOff>15240</xdr:colOff>
      <xdr:row>213</xdr:row>
      <xdr:rowOff>121920</xdr:rowOff>
    </xdr:from>
    <xdr:to>
      <xdr:col>20</xdr:col>
      <xdr:colOff>526115</xdr:colOff>
      <xdr:row>216</xdr:row>
      <xdr:rowOff>160081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2DA55567-13CA-4493-B4D9-5435B3FEE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685020" y="46847760"/>
          <a:ext cx="3863675" cy="701101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129541</xdr:colOff>
      <xdr:row>242</xdr:row>
      <xdr:rowOff>182880</xdr:rowOff>
    </xdr:from>
    <xdr:to>
      <xdr:col>4</xdr:col>
      <xdr:colOff>340953</xdr:colOff>
      <xdr:row>248</xdr:row>
      <xdr:rowOff>182880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E91590AF-DE03-4238-9B78-12AA95150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11481" y="53317140"/>
          <a:ext cx="2223092" cy="132588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249</xdr:row>
      <xdr:rowOff>91441</xdr:rowOff>
    </xdr:from>
    <xdr:to>
      <xdr:col>4</xdr:col>
      <xdr:colOff>344475</xdr:colOff>
      <xdr:row>258</xdr:row>
      <xdr:rowOff>160021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2EF76E10-1CBD-4D0A-8E90-DF77FBCB1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58140" y="54772561"/>
          <a:ext cx="227995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259</xdr:row>
      <xdr:rowOff>0</xdr:rowOff>
    </xdr:from>
    <xdr:to>
      <xdr:col>4</xdr:col>
      <xdr:colOff>586740</xdr:colOff>
      <xdr:row>265</xdr:row>
      <xdr:rowOff>220799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9FB9588C-4728-42D7-8A8A-284145BA1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81940" y="56890920"/>
          <a:ext cx="2598420" cy="1546679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236221</xdr:colOff>
      <xdr:row>266</xdr:row>
      <xdr:rowOff>106680</xdr:rowOff>
    </xdr:from>
    <xdr:to>
      <xdr:col>4</xdr:col>
      <xdr:colOff>609601</xdr:colOff>
      <xdr:row>274</xdr:row>
      <xdr:rowOff>199373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DB69AFDB-5958-472B-8C51-B06739177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6221" y="58544460"/>
          <a:ext cx="2667000" cy="1860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275</xdr:row>
      <xdr:rowOff>0</xdr:rowOff>
    </xdr:from>
    <xdr:to>
      <xdr:col>4</xdr:col>
      <xdr:colOff>644191</xdr:colOff>
      <xdr:row>281</xdr:row>
      <xdr:rowOff>106680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929C49DE-92B9-48DB-8908-1EBF2C381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1940" y="60426600"/>
          <a:ext cx="2655871" cy="143256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282</xdr:row>
      <xdr:rowOff>1</xdr:rowOff>
    </xdr:from>
    <xdr:to>
      <xdr:col>4</xdr:col>
      <xdr:colOff>498037</xdr:colOff>
      <xdr:row>290</xdr:row>
      <xdr:rowOff>7620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FB88E294-5F79-4148-B46C-953D1C5F4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81941" y="61973461"/>
          <a:ext cx="2509716" cy="1775459"/>
        </a:xfrm>
        <a:prstGeom prst="rect">
          <a:avLst/>
        </a:prstGeom>
      </xdr:spPr>
    </xdr:pic>
    <xdr:clientData/>
  </xdr:twoCellAnchor>
  <xdr:twoCellAnchor editAs="oneCell">
    <xdr:from>
      <xdr:col>0</xdr:col>
      <xdr:colOff>274321</xdr:colOff>
      <xdr:row>290</xdr:row>
      <xdr:rowOff>60960</xdr:rowOff>
    </xdr:from>
    <xdr:to>
      <xdr:col>5</xdr:col>
      <xdr:colOff>495301</xdr:colOff>
      <xdr:row>296</xdr:row>
      <xdr:rowOff>198531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57059E5-07FB-406B-9E96-07AD970A8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4321" y="63802260"/>
          <a:ext cx="3185160" cy="1463451"/>
        </a:xfrm>
        <a:prstGeom prst="rect">
          <a:avLst/>
        </a:prstGeom>
      </xdr:spPr>
    </xdr:pic>
    <xdr:clientData/>
  </xdr:twoCellAnchor>
  <xdr:twoCellAnchor editAs="oneCell">
    <xdr:from>
      <xdr:col>0</xdr:col>
      <xdr:colOff>259080</xdr:colOff>
      <xdr:row>297</xdr:row>
      <xdr:rowOff>7621</xdr:rowOff>
    </xdr:from>
    <xdr:to>
      <xdr:col>4</xdr:col>
      <xdr:colOff>546367</xdr:colOff>
      <xdr:row>303</xdr:row>
      <xdr:rowOff>182881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AE793EA-418E-4F9A-BC25-002335FC4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9080" y="65295781"/>
          <a:ext cx="2580907" cy="15011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</xdr:row>
      <xdr:rowOff>83820</xdr:rowOff>
    </xdr:from>
    <xdr:to>
      <xdr:col>7</xdr:col>
      <xdr:colOff>38452</xdr:colOff>
      <xdr:row>310</xdr:row>
      <xdr:rowOff>167724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25C966DA-CE92-46F3-B432-C2FF24647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81940" y="67360800"/>
          <a:ext cx="4061812" cy="967824"/>
        </a:xfrm>
        <a:prstGeom prst="rect">
          <a:avLst/>
        </a:prstGeom>
      </xdr:spPr>
    </xdr:pic>
    <xdr:clientData/>
  </xdr:twoCellAnchor>
  <xdr:twoCellAnchor editAs="oneCell">
    <xdr:from>
      <xdr:col>7</xdr:col>
      <xdr:colOff>137160</xdr:colOff>
      <xdr:row>306</xdr:row>
      <xdr:rowOff>68580</xdr:rowOff>
    </xdr:from>
    <xdr:to>
      <xdr:col>13</xdr:col>
      <xdr:colOff>579507</xdr:colOff>
      <xdr:row>310</xdr:row>
      <xdr:rowOff>137243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AA451BB4-049E-41FB-9B69-B71316EFD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442460" y="67345560"/>
          <a:ext cx="4465707" cy="952583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313</xdr:row>
      <xdr:rowOff>38100</xdr:rowOff>
    </xdr:from>
    <xdr:to>
      <xdr:col>7</xdr:col>
      <xdr:colOff>267070</xdr:colOff>
      <xdr:row>334</xdr:row>
      <xdr:rowOff>99467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812D589-1A55-46A2-90F1-A4319771F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04800" y="68861940"/>
          <a:ext cx="4267570" cy="470194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313</xdr:row>
      <xdr:rowOff>0</xdr:rowOff>
    </xdr:from>
    <xdr:to>
      <xdr:col>13</xdr:col>
      <xdr:colOff>396565</xdr:colOff>
      <xdr:row>337</xdr:row>
      <xdr:rowOff>168114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10EBC5B2-C31E-4F04-8694-083E54244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975860" y="68823840"/>
          <a:ext cx="3749365" cy="54716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352</xdr:row>
      <xdr:rowOff>0</xdr:rowOff>
    </xdr:from>
    <xdr:to>
      <xdr:col>9</xdr:col>
      <xdr:colOff>175740</xdr:colOff>
      <xdr:row>369</xdr:row>
      <xdr:rowOff>53670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7A981D4E-0C43-448A-ACC0-2E7D01B75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81940" y="78105000"/>
          <a:ext cx="5540220" cy="3810330"/>
        </a:xfrm>
        <a:prstGeom prst="rect">
          <a:avLst/>
        </a:prstGeom>
      </xdr:spPr>
    </xdr:pic>
    <xdr:clientData/>
  </xdr:twoCellAnchor>
  <xdr:twoCellAnchor editAs="oneCell">
    <xdr:from>
      <xdr:col>9</xdr:col>
      <xdr:colOff>373380</xdr:colOff>
      <xdr:row>352</xdr:row>
      <xdr:rowOff>45720</xdr:rowOff>
    </xdr:from>
    <xdr:to>
      <xdr:col>15</xdr:col>
      <xdr:colOff>465177</xdr:colOff>
      <xdr:row>361</xdr:row>
      <xdr:rowOff>53513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9DC488F-889D-4EFA-9298-10C218288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19800" y="78150720"/>
          <a:ext cx="4115157" cy="19966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371</xdr:row>
      <xdr:rowOff>22860</xdr:rowOff>
    </xdr:from>
    <xdr:to>
      <xdr:col>10</xdr:col>
      <xdr:colOff>229143</xdr:colOff>
      <xdr:row>380</xdr:row>
      <xdr:rowOff>68756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816DE3F4-027B-4DC6-87F8-153AFAA55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81940" y="82326480"/>
          <a:ext cx="6264183" cy="2034716"/>
        </a:xfrm>
        <a:prstGeom prst="rect">
          <a:avLst/>
        </a:prstGeom>
      </xdr:spPr>
    </xdr:pic>
    <xdr:clientData/>
  </xdr:twoCellAnchor>
  <xdr:twoCellAnchor editAs="oneCell">
    <xdr:from>
      <xdr:col>10</xdr:col>
      <xdr:colOff>365760</xdr:colOff>
      <xdr:row>371</xdr:row>
      <xdr:rowOff>15240</xdr:rowOff>
    </xdr:from>
    <xdr:to>
      <xdr:col>16</xdr:col>
      <xdr:colOff>175592</xdr:colOff>
      <xdr:row>380</xdr:row>
      <xdr:rowOff>61136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55140CF2-3C47-4891-BE53-F722624E4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682740" y="82318860"/>
          <a:ext cx="3833192" cy="2034716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388</xdr:row>
      <xdr:rowOff>15240</xdr:rowOff>
    </xdr:from>
    <xdr:to>
      <xdr:col>9</xdr:col>
      <xdr:colOff>61430</xdr:colOff>
      <xdr:row>408</xdr:row>
      <xdr:rowOff>91830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1B9299D1-1E90-429C-AC66-465B4DD54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9560" y="85854540"/>
          <a:ext cx="5418290" cy="449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414</xdr:row>
      <xdr:rowOff>0</xdr:rowOff>
    </xdr:from>
    <xdr:to>
      <xdr:col>9</xdr:col>
      <xdr:colOff>556773</xdr:colOff>
      <xdr:row>440</xdr:row>
      <xdr:rowOff>206256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5B9211FD-F54C-4734-95D7-781456260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81940" y="90037920"/>
          <a:ext cx="5921253" cy="5951736"/>
        </a:xfrm>
        <a:prstGeom prst="rect">
          <a:avLst/>
        </a:prstGeom>
      </xdr:spPr>
    </xdr:pic>
    <xdr:clientData/>
  </xdr:twoCellAnchor>
  <xdr:twoCellAnchor editAs="oneCell">
    <xdr:from>
      <xdr:col>9</xdr:col>
      <xdr:colOff>632460</xdr:colOff>
      <xdr:row>390</xdr:row>
      <xdr:rowOff>76200</xdr:rowOff>
    </xdr:from>
    <xdr:to>
      <xdr:col>20</xdr:col>
      <xdr:colOff>130136</xdr:colOff>
      <xdr:row>407</xdr:row>
      <xdr:rowOff>38422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3020AA48-F1E5-4750-890B-2D9744604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278880" y="86357460"/>
          <a:ext cx="6873836" cy="37188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444</xdr:row>
      <xdr:rowOff>0</xdr:rowOff>
    </xdr:from>
    <xdr:to>
      <xdr:col>8</xdr:col>
      <xdr:colOff>640542</xdr:colOff>
      <xdr:row>466</xdr:row>
      <xdr:rowOff>183317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D6207AC-BA91-47E6-856E-896AE7FAC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81940" y="98435160"/>
          <a:ext cx="5334462" cy="5044877"/>
        </a:xfrm>
        <a:prstGeom prst="rect">
          <a:avLst/>
        </a:prstGeom>
      </xdr:spPr>
    </xdr:pic>
    <xdr:clientData/>
  </xdr:twoCellAnchor>
  <xdr:twoCellAnchor editAs="oneCell">
    <xdr:from>
      <xdr:col>9</xdr:col>
      <xdr:colOff>205740</xdr:colOff>
      <xdr:row>447</xdr:row>
      <xdr:rowOff>15240</xdr:rowOff>
    </xdr:from>
    <xdr:to>
      <xdr:col>15</xdr:col>
      <xdr:colOff>129882</xdr:colOff>
      <xdr:row>453</xdr:row>
      <xdr:rowOff>45838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5716C14-8ED8-4AAF-8D14-B8CD96D7F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852160" y="99113340"/>
          <a:ext cx="3947502" cy="13564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469</xdr:row>
      <xdr:rowOff>0</xdr:rowOff>
    </xdr:from>
    <xdr:to>
      <xdr:col>8</xdr:col>
      <xdr:colOff>122337</xdr:colOff>
      <xdr:row>482</xdr:row>
      <xdr:rowOff>145042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8D0C89EB-D73D-42AB-82ED-7269CC044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81940" y="103959660"/>
          <a:ext cx="4816257" cy="3017782"/>
        </a:xfrm>
        <a:prstGeom prst="rect">
          <a:avLst/>
        </a:prstGeom>
      </xdr:spPr>
    </xdr:pic>
    <xdr:clientData/>
  </xdr:twoCellAnchor>
  <xdr:twoCellAnchor editAs="oneCell">
    <xdr:from>
      <xdr:col>8</xdr:col>
      <xdr:colOff>251460</xdr:colOff>
      <xdr:row>468</xdr:row>
      <xdr:rowOff>182880</xdr:rowOff>
    </xdr:from>
    <xdr:to>
      <xdr:col>14</xdr:col>
      <xdr:colOff>167981</xdr:colOff>
      <xdr:row>475</xdr:row>
      <xdr:rowOff>22980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1D1567CB-1887-4516-A325-C0F89EF1D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227320" y="103921560"/>
          <a:ext cx="3939881" cy="1386960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485</xdr:row>
      <xdr:rowOff>76200</xdr:rowOff>
    </xdr:from>
    <xdr:to>
      <xdr:col>6</xdr:col>
      <xdr:colOff>411805</xdr:colOff>
      <xdr:row>498</xdr:row>
      <xdr:rowOff>175518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63B51E32-7361-4C45-948F-344C4FDA3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97180" y="107571540"/>
          <a:ext cx="3749365" cy="297205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486</xdr:row>
      <xdr:rowOff>0</xdr:rowOff>
    </xdr:from>
    <xdr:to>
      <xdr:col>12</xdr:col>
      <xdr:colOff>587081</xdr:colOff>
      <xdr:row>495</xdr:row>
      <xdr:rowOff>45896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DB186E8-5BF5-48C2-8686-FC6B8BF23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305300" y="107716320"/>
          <a:ext cx="3939881" cy="203471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583884</xdr:colOff>
      <xdr:row>66</xdr:row>
      <xdr:rowOff>43506</xdr:rowOff>
    </xdr:from>
    <xdr:to>
      <xdr:col>14</xdr:col>
      <xdr:colOff>15813</xdr:colOff>
      <xdr:row>79</xdr:row>
      <xdr:rowOff>27731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F78B4DB-3F46-45A7-A346-6EA87606E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3884" y="11252526"/>
          <a:ext cx="8737742" cy="2856965"/>
        </a:xfrm>
        <a:prstGeom prst="rect">
          <a:avLst/>
        </a:prstGeom>
      </xdr:spPr>
    </xdr:pic>
    <xdr:clientData/>
  </xdr:twoCellAnchor>
  <xdr:twoCellAnchor editAs="oneCell">
    <xdr:from>
      <xdr:col>13</xdr:col>
      <xdr:colOff>44157</xdr:colOff>
      <xdr:row>117</xdr:row>
      <xdr:rowOff>33448</xdr:rowOff>
    </xdr:from>
    <xdr:to>
      <xdr:col>23</xdr:col>
      <xdr:colOff>34199</xdr:colOff>
      <xdr:row>145</xdr:row>
      <xdr:rowOff>64956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10FE6C96-A0B4-4ED1-B3AE-904D2745D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61437" y="22657228"/>
          <a:ext cx="6695642" cy="6218948"/>
        </a:xfrm>
        <a:prstGeom prst="rect">
          <a:avLst/>
        </a:prstGeom>
      </xdr:spPr>
    </xdr:pic>
    <xdr:clientData/>
  </xdr:twoCellAnchor>
  <xdr:twoCellAnchor editAs="oneCell">
    <xdr:from>
      <xdr:col>1</xdr:col>
      <xdr:colOff>29863</xdr:colOff>
      <xdr:row>120</xdr:row>
      <xdr:rowOff>15918</xdr:rowOff>
    </xdr:from>
    <xdr:to>
      <xdr:col>12</xdr:col>
      <xdr:colOff>24285</xdr:colOff>
      <xdr:row>140</xdr:row>
      <xdr:rowOff>94314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BAF697E7-F1A1-430B-8FAB-B4EF6955C9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041" t="2490"/>
        <a:stretch/>
      </xdr:blipFill>
      <xdr:spPr>
        <a:xfrm>
          <a:off x="700423" y="23302638"/>
          <a:ext cx="7370582" cy="44979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25831</xdr:rowOff>
    </xdr:from>
    <xdr:to>
      <xdr:col>8</xdr:col>
      <xdr:colOff>322881</xdr:colOff>
      <xdr:row>48</xdr:row>
      <xdr:rowOff>105370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74F733B-BF70-49A7-9C61-C367D2691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4384471"/>
          <a:ext cx="5016801" cy="2952279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173</xdr:row>
      <xdr:rowOff>67533</xdr:rowOff>
    </xdr:from>
    <xdr:to>
      <xdr:col>13</xdr:col>
      <xdr:colOff>46004</xdr:colOff>
      <xdr:row>187</xdr:row>
      <xdr:rowOff>26711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E9FDBF6-F724-4141-A88E-ADC18D0C7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4168" y="35066193"/>
          <a:ext cx="8079116" cy="3052898"/>
        </a:xfrm>
        <a:prstGeom prst="rect">
          <a:avLst/>
        </a:prstGeom>
      </xdr:spPr>
    </xdr:pic>
    <xdr:clientData/>
  </xdr:twoCellAnchor>
  <xdr:twoCellAnchor editAs="oneCell">
    <xdr:from>
      <xdr:col>8</xdr:col>
      <xdr:colOff>326571</xdr:colOff>
      <xdr:row>35</xdr:row>
      <xdr:rowOff>13608</xdr:rowOff>
    </xdr:from>
    <xdr:to>
      <xdr:col>17</xdr:col>
      <xdr:colOff>84223</xdr:colOff>
      <xdr:row>48</xdr:row>
      <xdr:rowOff>36925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FEE77E3-77FA-4CFB-A0C6-1B351E814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691051" y="4372248"/>
          <a:ext cx="5792692" cy="2896057"/>
        </a:xfrm>
        <a:prstGeom prst="rect">
          <a:avLst/>
        </a:prstGeom>
      </xdr:spPr>
    </xdr:pic>
    <xdr:clientData/>
  </xdr:twoCellAnchor>
  <xdr:twoCellAnchor editAs="oneCell">
    <xdr:from>
      <xdr:col>1</xdr:col>
      <xdr:colOff>67469</xdr:colOff>
      <xdr:row>271</xdr:row>
      <xdr:rowOff>27781</xdr:rowOff>
    </xdr:from>
    <xdr:to>
      <xdr:col>6</xdr:col>
      <xdr:colOff>108770</xdr:colOff>
      <xdr:row>285</xdr:row>
      <xdr:rowOff>9189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373B0E2-785F-469F-AF10-EC7F59D1DB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8029" y="56682481"/>
          <a:ext cx="3394101" cy="30751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561989</xdr:colOff>
      <xdr:row>271</xdr:row>
      <xdr:rowOff>88686</xdr:rowOff>
    </xdr:from>
    <xdr:to>
      <xdr:col>11</xdr:col>
      <xdr:colOff>118825</xdr:colOff>
      <xdr:row>285</xdr:row>
      <xdr:rowOff>41791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7FB2A053-21EE-44D0-86A6-B6D98B3471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4789" y="56743386"/>
          <a:ext cx="3580196" cy="304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653626</xdr:colOff>
      <xdr:row>300</xdr:row>
      <xdr:rowOff>15241</xdr:rowOff>
    </xdr:from>
    <xdr:to>
      <xdr:col>10</xdr:col>
      <xdr:colOff>518733</xdr:colOff>
      <xdr:row>317</xdr:row>
      <xdr:rowOff>1090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7920CC31-C0C0-4AB1-918B-69217D1BC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3626" y="63078361"/>
          <a:ext cx="6557260" cy="3742509"/>
        </a:xfrm>
        <a:prstGeom prst="rect">
          <a:avLst/>
        </a:prstGeom>
      </xdr:spPr>
    </xdr:pic>
    <xdr:clientData/>
  </xdr:twoCellAnchor>
  <xdr:twoCellAnchor editAs="oneCell">
    <xdr:from>
      <xdr:col>10</xdr:col>
      <xdr:colOff>516468</xdr:colOff>
      <xdr:row>300</xdr:row>
      <xdr:rowOff>16933</xdr:rowOff>
    </xdr:from>
    <xdr:to>
      <xdr:col>20</xdr:col>
      <xdr:colOff>76200</xdr:colOff>
      <xdr:row>316</xdr:row>
      <xdr:rowOff>166414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8DDA4461-286A-4BAD-B91B-7F8EBE229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22068" y="63080053"/>
          <a:ext cx="6265332" cy="3685161"/>
        </a:xfrm>
        <a:prstGeom prst="rect">
          <a:avLst/>
        </a:prstGeom>
      </xdr:spPr>
    </xdr:pic>
    <xdr:clientData/>
  </xdr:twoCellAnchor>
  <xdr:twoCellAnchor>
    <xdr:from>
      <xdr:col>1</xdr:col>
      <xdr:colOff>34637</xdr:colOff>
      <xdr:row>188</xdr:row>
      <xdr:rowOff>17319</xdr:rowOff>
    </xdr:from>
    <xdr:to>
      <xdr:col>8</xdr:col>
      <xdr:colOff>646815</xdr:colOff>
      <xdr:row>202</xdr:row>
      <xdr:rowOff>194930</xdr:rowOff>
    </xdr:to>
    <xdr:graphicFrame macro="">
      <xdr:nvGraphicFramePr>
        <xdr:cNvPr id="12" name="차트 11">
          <a:extLst>
            <a:ext uri="{FF2B5EF4-FFF2-40B4-BE49-F238E27FC236}">
              <a16:creationId xmlns:a16="http://schemas.microsoft.com/office/drawing/2014/main" id="{C81F4E70-6E52-4E26-A396-3FB9D7F21A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9</xdr:col>
      <xdr:colOff>0</xdr:colOff>
      <xdr:row>188</xdr:row>
      <xdr:rowOff>0</xdr:rowOff>
    </xdr:from>
    <xdr:to>
      <xdr:col>16</xdr:col>
      <xdr:colOff>655674</xdr:colOff>
      <xdr:row>202</xdr:row>
      <xdr:rowOff>212651</xdr:rowOff>
    </xdr:to>
    <xdr:graphicFrame macro="">
      <xdr:nvGraphicFramePr>
        <xdr:cNvPr id="13" name="차트 12">
          <a:extLst>
            <a:ext uri="{FF2B5EF4-FFF2-40B4-BE49-F238E27FC236}">
              <a16:creationId xmlns:a16="http://schemas.microsoft.com/office/drawing/2014/main" id="{6813C801-31EC-4A35-88CA-3283861BB73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 editAs="oneCell">
    <xdr:from>
      <xdr:col>1</xdr:col>
      <xdr:colOff>77164</xdr:colOff>
      <xdr:row>245</xdr:row>
      <xdr:rowOff>148586</xdr:rowOff>
    </xdr:from>
    <xdr:to>
      <xdr:col>9</xdr:col>
      <xdr:colOff>61751</xdr:colOff>
      <xdr:row>266</xdr:row>
      <xdr:rowOff>135448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2518FE11-F522-4E50-8FDF-49FDE70E5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7724" y="51057806"/>
          <a:ext cx="5349067" cy="4627442"/>
        </a:xfrm>
        <a:prstGeom prst="rect">
          <a:avLst/>
        </a:prstGeom>
      </xdr:spPr>
    </xdr:pic>
    <xdr:clientData/>
  </xdr:twoCellAnchor>
  <xdr:twoCellAnchor editAs="oneCell">
    <xdr:from>
      <xdr:col>8</xdr:col>
      <xdr:colOff>603251</xdr:colOff>
      <xdr:row>246</xdr:row>
      <xdr:rowOff>158750</xdr:rowOff>
    </xdr:from>
    <xdr:to>
      <xdr:col>18</xdr:col>
      <xdr:colOff>1043</xdr:colOff>
      <xdr:row>263</xdr:row>
      <xdr:rowOff>21167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D7D379AC-DEC7-4F22-92F8-C988208CC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967731" y="51288950"/>
          <a:ext cx="6103392" cy="36190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324</xdr:row>
      <xdr:rowOff>10732</xdr:rowOff>
    </xdr:from>
    <xdr:to>
      <xdr:col>10</xdr:col>
      <xdr:colOff>621448</xdr:colOff>
      <xdr:row>339</xdr:row>
      <xdr:rowOff>118059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5727E382-D38F-44C1-B099-529148011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0560" y="68377372"/>
          <a:ext cx="6656488" cy="3422026"/>
        </a:xfrm>
        <a:prstGeom prst="rect">
          <a:avLst/>
        </a:prstGeom>
      </xdr:spPr>
    </xdr:pic>
    <xdr:clientData/>
  </xdr:twoCellAnchor>
  <xdr:twoCellAnchor editAs="oneCell">
    <xdr:from>
      <xdr:col>11</xdr:col>
      <xdr:colOff>10734</xdr:colOff>
      <xdr:row>324</xdr:row>
      <xdr:rowOff>64394</xdr:rowOff>
    </xdr:from>
    <xdr:to>
      <xdr:col>19</xdr:col>
      <xdr:colOff>51432</xdr:colOff>
      <xdr:row>341</xdr:row>
      <xdr:rowOff>21465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E5A69D-80EB-4617-B804-110F83DCB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86894" y="68431034"/>
          <a:ext cx="5405178" cy="3713731"/>
        </a:xfrm>
        <a:prstGeom prst="rect">
          <a:avLst/>
        </a:prstGeom>
      </xdr:spPr>
    </xdr:pic>
    <xdr:clientData/>
  </xdr:twoCellAnchor>
  <xdr:twoCellAnchor editAs="oneCell">
    <xdr:from>
      <xdr:col>18</xdr:col>
      <xdr:colOff>659028</xdr:colOff>
      <xdr:row>324</xdr:row>
      <xdr:rowOff>102974</xdr:rowOff>
    </xdr:from>
    <xdr:to>
      <xdr:col>26</xdr:col>
      <xdr:colOff>51342</xdr:colOff>
      <xdr:row>340</xdr:row>
      <xdr:rowOff>144165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2A4039D9-1C85-4D66-9016-0B6D4C1C1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729108" y="68469614"/>
          <a:ext cx="4756794" cy="3576870"/>
        </a:xfrm>
        <a:prstGeom prst="rect">
          <a:avLst/>
        </a:prstGeom>
      </xdr:spPr>
    </xdr:pic>
    <xdr:clientData/>
  </xdr:twoCellAnchor>
  <xdr:twoCellAnchor>
    <xdr:from>
      <xdr:col>0</xdr:col>
      <xdr:colOff>662609</xdr:colOff>
      <xdr:row>380</xdr:row>
      <xdr:rowOff>198781</xdr:rowOff>
    </xdr:from>
    <xdr:to>
      <xdr:col>7</xdr:col>
      <xdr:colOff>640521</xdr:colOff>
      <xdr:row>394</xdr:row>
      <xdr:rowOff>11042</xdr:rowOff>
    </xdr:to>
    <xdr:graphicFrame macro="">
      <xdr:nvGraphicFramePr>
        <xdr:cNvPr id="19" name="차트 18">
          <a:extLst>
            <a:ext uri="{FF2B5EF4-FFF2-40B4-BE49-F238E27FC236}">
              <a16:creationId xmlns:a16="http://schemas.microsoft.com/office/drawing/2014/main" id="{B1B2B329-E00F-4647-A8EF-A76B6686ABF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 editAs="oneCell">
    <xdr:from>
      <xdr:col>7</xdr:col>
      <xdr:colOff>660658</xdr:colOff>
      <xdr:row>381</xdr:row>
      <xdr:rowOff>44826</xdr:rowOff>
    </xdr:from>
    <xdr:to>
      <xdr:col>13</xdr:col>
      <xdr:colOff>190227</xdr:colOff>
      <xdr:row>394</xdr:row>
      <xdr:rowOff>30531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E8EB86-2ADE-44B1-A7F5-D0084B687B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6720" t="5679" b="6614"/>
        <a:stretch/>
      </xdr:blipFill>
      <xdr:spPr>
        <a:xfrm>
          <a:off x="5354578" y="81007326"/>
          <a:ext cx="3552929" cy="2858445"/>
        </a:xfrm>
        <a:prstGeom prst="rect">
          <a:avLst/>
        </a:prstGeom>
      </xdr:spPr>
    </xdr:pic>
    <xdr:clientData/>
  </xdr:twoCellAnchor>
  <xdr:twoCellAnchor editAs="oneCell">
    <xdr:from>
      <xdr:col>13</xdr:col>
      <xdr:colOff>164353</xdr:colOff>
      <xdr:row>380</xdr:row>
      <xdr:rowOff>194236</xdr:rowOff>
    </xdr:from>
    <xdr:to>
      <xdr:col>22</xdr:col>
      <xdr:colOff>642470</xdr:colOff>
      <xdr:row>393</xdr:row>
      <xdr:rowOff>198240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925BCFD1-D523-4112-80BA-9AE51AE9D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81633" y="80935756"/>
          <a:ext cx="6513157" cy="2876743"/>
        </a:xfrm>
        <a:prstGeom prst="rect">
          <a:avLst/>
        </a:prstGeom>
      </xdr:spPr>
    </xdr:pic>
    <xdr:clientData/>
  </xdr:twoCellAnchor>
  <xdr:twoCellAnchor editAs="oneCell">
    <xdr:from>
      <xdr:col>0</xdr:col>
      <xdr:colOff>653143</xdr:colOff>
      <xdr:row>400</xdr:row>
      <xdr:rowOff>31103</xdr:rowOff>
    </xdr:from>
    <xdr:to>
      <xdr:col>9</xdr:col>
      <xdr:colOff>651039</xdr:colOff>
      <xdr:row>415</xdr:row>
      <xdr:rowOff>131316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811DFDF-428C-49D1-98B1-BF1678471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53143" y="85192223"/>
          <a:ext cx="6019489" cy="3414912"/>
        </a:xfrm>
        <a:prstGeom prst="rect">
          <a:avLst/>
        </a:prstGeom>
      </xdr:spPr>
    </xdr:pic>
    <xdr:clientData/>
  </xdr:twoCellAnchor>
  <xdr:twoCellAnchor editAs="oneCell">
    <xdr:from>
      <xdr:col>0</xdr:col>
      <xdr:colOff>654183</xdr:colOff>
      <xdr:row>426</xdr:row>
      <xdr:rowOff>12159</xdr:rowOff>
    </xdr:from>
    <xdr:to>
      <xdr:col>9</xdr:col>
      <xdr:colOff>6563</xdr:colOff>
      <xdr:row>437</xdr:row>
      <xdr:rowOff>201040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B39FF0E-EE8B-4608-8F5B-F2FF94C3F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54183" y="90918759"/>
          <a:ext cx="5373973" cy="2619661"/>
        </a:xfrm>
        <a:prstGeom prst="rect">
          <a:avLst/>
        </a:prstGeom>
      </xdr:spPr>
    </xdr:pic>
    <xdr:clientData/>
  </xdr:twoCellAnchor>
  <xdr:twoCellAnchor editAs="oneCell">
    <xdr:from>
      <xdr:col>0</xdr:col>
      <xdr:colOff>653143</xdr:colOff>
      <xdr:row>213</xdr:row>
      <xdr:rowOff>35668</xdr:rowOff>
    </xdr:from>
    <xdr:to>
      <xdr:col>8</xdr:col>
      <xdr:colOff>643333</xdr:colOff>
      <xdr:row>230</xdr:row>
      <xdr:rowOff>207817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FCF9245E-9A36-42FB-9B1F-DEEFF790E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53143" y="43873528"/>
          <a:ext cx="5341223" cy="3928809"/>
        </a:xfrm>
        <a:prstGeom prst="rect">
          <a:avLst/>
        </a:prstGeom>
      </xdr:spPr>
    </xdr:pic>
    <xdr:clientData/>
  </xdr:twoCellAnchor>
  <xdr:twoCellAnchor editAs="oneCell">
    <xdr:from>
      <xdr:col>8</xdr:col>
      <xdr:colOff>672152</xdr:colOff>
      <xdr:row>213</xdr:row>
      <xdr:rowOff>17401</xdr:rowOff>
    </xdr:from>
    <xdr:to>
      <xdr:col>16</xdr:col>
      <xdr:colOff>255629</xdr:colOff>
      <xdr:row>230</xdr:row>
      <xdr:rowOff>178129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834A57CB-A730-441E-8F8F-CBC048801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36632" y="43855261"/>
          <a:ext cx="4947957" cy="3917388"/>
        </a:xfrm>
        <a:prstGeom prst="rect">
          <a:avLst/>
        </a:prstGeom>
      </xdr:spPr>
    </xdr:pic>
    <xdr:clientData/>
  </xdr:twoCellAnchor>
  <xdr:twoCellAnchor editAs="oneCell">
    <xdr:from>
      <xdr:col>16</xdr:col>
      <xdr:colOff>286988</xdr:colOff>
      <xdr:row>213</xdr:row>
      <xdr:rowOff>29689</xdr:rowOff>
    </xdr:from>
    <xdr:to>
      <xdr:col>23</xdr:col>
      <xdr:colOff>326572</xdr:colOff>
      <xdr:row>231</xdr:row>
      <xdr:rowOff>19510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4035A9C1-7027-438B-ABA7-70AC8B23A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015948" y="43867549"/>
          <a:ext cx="4733504" cy="39674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344</xdr:row>
      <xdr:rowOff>31750</xdr:rowOff>
    </xdr:from>
    <xdr:to>
      <xdr:col>7</xdr:col>
      <xdr:colOff>655950</xdr:colOff>
      <xdr:row>359</xdr:row>
      <xdr:rowOff>47625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17F2016-9813-4BE4-B6F0-311991D75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70560" y="72817990"/>
          <a:ext cx="4679310" cy="3330574"/>
        </a:xfrm>
        <a:prstGeom prst="rect">
          <a:avLst/>
        </a:prstGeom>
      </xdr:spPr>
    </xdr:pic>
    <xdr:clientData/>
  </xdr:twoCellAnchor>
  <xdr:twoCellAnchor editAs="oneCell">
    <xdr:from>
      <xdr:col>7</xdr:col>
      <xdr:colOff>655673</xdr:colOff>
      <xdr:row>343</xdr:row>
      <xdr:rowOff>8861</xdr:rowOff>
    </xdr:from>
    <xdr:to>
      <xdr:col>14</xdr:col>
      <xdr:colOff>289458</xdr:colOff>
      <xdr:row>359</xdr:row>
      <xdr:rowOff>194930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37615C8-C8D3-4CF2-BCA9-4D91A2A4D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349593" y="72574121"/>
          <a:ext cx="4327705" cy="3721749"/>
        </a:xfrm>
        <a:prstGeom prst="rect">
          <a:avLst/>
        </a:prstGeom>
      </xdr:spPr>
    </xdr:pic>
    <xdr:clientData/>
  </xdr:twoCellAnchor>
  <xdr:twoCellAnchor editAs="oneCell">
    <xdr:from>
      <xdr:col>11</xdr:col>
      <xdr:colOff>36871</xdr:colOff>
      <xdr:row>425</xdr:row>
      <xdr:rowOff>66786</xdr:rowOff>
    </xdr:from>
    <xdr:to>
      <xdr:col>14</xdr:col>
      <xdr:colOff>381000</xdr:colOff>
      <xdr:row>436</xdr:row>
      <xdr:rowOff>184356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ED45D89-8341-4D47-B083-06BEB632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413031" y="90752406"/>
          <a:ext cx="2355809" cy="2548350"/>
        </a:xfrm>
        <a:prstGeom prst="rect">
          <a:avLst/>
        </a:prstGeom>
      </xdr:spPr>
    </xdr:pic>
    <xdr:clientData/>
  </xdr:twoCellAnchor>
  <xdr:twoCellAnchor editAs="oneCell">
    <xdr:from>
      <xdr:col>17</xdr:col>
      <xdr:colOff>12291</xdr:colOff>
      <xdr:row>425</xdr:row>
      <xdr:rowOff>196646</xdr:rowOff>
    </xdr:from>
    <xdr:to>
      <xdr:col>20</xdr:col>
      <xdr:colOff>626806</xdr:colOff>
      <xdr:row>436</xdr:row>
      <xdr:rowOff>153443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5E73AEFE-DDF1-45E6-91FC-3C40D5B14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411811" y="90882266"/>
          <a:ext cx="2626195" cy="2387577"/>
        </a:xfrm>
        <a:prstGeom prst="rect">
          <a:avLst/>
        </a:prstGeom>
      </xdr:spPr>
    </xdr:pic>
    <xdr:clientData/>
  </xdr:twoCellAnchor>
  <xdr:twoCellAnchor>
    <xdr:from>
      <xdr:col>15</xdr:col>
      <xdr:colOff>24580</xdr:colOff>
      <xdr:row>429</xdr:row>
      <xdr:rowOff>208936</xdr:rowOff>
    </xdr:from>
    <xdr:to>
      <xdr:col>16</xdr:col>
      <xdr:colOff>294967</xdr:colOff>
      <xdr:row>432</xdr:row>
      <xdr:rowOff>73742</xdr:rowOff>
    </xdr:to>
    <xdr:sp macro="" textlink="">
      <xdr:nvSpPr>
        <xdr:cNvPr id="31" name="화살표: 오른쪽 30">
          <a:extLst>
            <a:ext uri="{FF2B5EF4-FFF2-40B4-BE49-F238E27FC236}">
              <a16:creationId xmlns:a16="http://schemas.microsoft.com/office/drawing/2014/main" id="{83E02DD9-2503-46D8-8704-0D1EB55EEB27}"/>
            </a:ext>
          </a:extLst>
        </xdr:cNvPr>
        <xdr:cNvSpPr/>
      </xdr:nvSpPr>
      <xdr:spPr>
        <a:xfrm>
          <a:off x="10082980" y="91778476"/>
          <a:ext cx="940947" cy="527746"/>
        </a:xfrm>
        <a:prstGeom prst="rightArrow">
          <a:avLst/>
        </a:prstGeom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674512</xdr:colOff>
      <xdr:row>35</xdr:row>
      <xdr:rowOff>79022</xdr:rowOff>
    </xdr:from>
    <xdr:to>
      <xdr:col>6</xdr:col>
      <xdr:colOff>651600</xdr:colOff>
      <xdr:row>57</xdr:row>
      <xdr:rowOff>5645</xdr:rowOff>
    </xdr:to>
    <xdr:pic>
      <xdr:nvPicPr>
        <xdr:cNvPr id="2" name="그림 1" descr="쌍용건설 결국 법정관리 신청…1400개 협력업체 피해 우려">
          <a:extLst>
            <a:ext uri="{FF2B5EF4-FFF2-40B4-BE49-F238E27FC236}">
              <a16:creationId xmlns:a16="http://schemas.microsoft.com/office/drawing/2014/main" id="{87CE93D9-0E13-4B5F-81CF-92EB3FC44A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7452" y="7813322"/>
          <a:ext cx="3337508" cy="4788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12953</xdr:colOff>
      <xdr:row>60</xdr:row>
      <xdr:rowOff>19044</xdr:rowOff>
    </xdr:from>
    <xdr:to>
      <xdr:col>11</xdr:col>
      <xdr:colOff>591871</xdr:colOff>
      <xdr:row>64</xdr:row>
      <xdr:rowOff>166689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29ECDAE-C558-445D-B346-9FF6F7C581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53932"/>
        <a:stretch/>
      </xdr:blipFill>
      <xdr:spPr>
        <a:xfrm>
          <a:off x="683513" y="13277844"/>
          <a:ext cx="7284518" cy="1031565"/>
        </a:xfrm>
        <a:prstGeom prst="rect">
          <a:avLst/>
        </a:prstGeom>
      </xdr:spPr>
    </xdr:pic>
    <xdr:clientData/>
  </xdr:twoCellAnchor>
  <xdr:twoCellAnchor editAs="oneCell">
    <xdr:from>
      <xdr:col>3</xdr:col>
      <xdr:colOff>13370</xdr:colOff>
      <xdr:row>66</xdr:row>
      <xdr:rowOff>25044</xdr:rowOff>
    </xdr:from>
    <xdr:to>
      <xdr:col>9</xdr:col>
      <xdr:colOff>26738</xdr:colOff>
      <xdr:row>124</xdr:row>
      <xdr:rowOff>48772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5CE23A2-4CE8-4E36-9819-280EB55D63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5050" y="14609724"/>
          <a:ext cx="4036728" cy="12840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53473</xdr:colOff>
      <xdr:row>82</xdr:row>
      <xdr:rowOff>200526</xdr:rowOff>
    </xdr:from>
    <xdr:to>
      <xdr:col>24</xdr:col>
      <xdr:colOff>631687</xdr:colOff>
      <xdr:row>98</xdr:row>
      <xdr:rowOff>53474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42E5DB5-17CA-4839-970C-7A8A21058F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70753" y="18320886"/>
          <a:ext cx="7954374" cy="3388628"/>
        </a:xfrm>
        <a:prstGeom prst="rect">
          <a:avLst/>
        </a:prstGeom>
      </xdr:spPr>
    </xdr:pic>
    <xdr:clientData/>
  </xdr:twoCellAnchor>
  <xdr:twoCellAnchor editAs="oneCell">
    <xdr:from>
      <xdr:col>1</xdr:col>
      <xdr:colOff>674512</xdr:colOff>
      <xdr:row>35</xdr:row>
      <xdr:rowOff>79022</xdr:rowOff>
    </xdr:from>
    <xdr:to>
      <xdr:col>6</xdr:col>
      <xdr:colOff>651600</xdr:colOff>
      <xdr:row>57</xdr:row>
      <xdr:rowOff>5645</xdr:rowOff>
    </xdr:to>
    <xdr:pic>
      <xdr:nvPicPr>
        <xdr:cNvPr id="6" name="그림 5" descr="쌍용건설 결국 법정관리 신청…1400개 협력업체 피해 우려">
          <a:extLst>
            <a:ext uri="{FF2B5EF4-FFF2-40B4-BE49-F238E27FC236}">
              <a16:creationId xmlns:a16="http://schemas.microsoft.com/office/drawing/2014/main" id="{2CE2FCF8-4936-456A-AFB7-F834CF39C5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7452" y="7813322"/>
          <a:ext cx="3337508" cy="4788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12953</xdr:colOff>
      <xdr:row>60</xdr:row>
      <xdr:rowOff>19044</xdr:rowOff>
    </xdr:from>
    <xdr:to>
      <xdr:col>11</xdr:col>
      <xdr:colOff>591871</xdr:colOff>
      <xdr:row>64</xdr:row>
      <xdr:rowOff>166689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612B267F-8004-4BBF-ACD2-B9CE0AA6D0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53932"/>
        <a:stretch/>
      </xdr:blipFill>
      <xdr:spPr>
        <a:xfrm>
          <a:off x="683513" y="13277844"/>
          <a:ext cx="7284518" cy="1031565"/>
        </a:xfrm>
        <a:prstGeom prst="rect">
          <a:avLst/>
        </a:prstGeom>
      </xdr:spPr>
    </xdr:pic>
    <xdr:clientData/>
  </xdr:twoCellAnchor>
  <xdr:twoCellAnchor editAs="oneCell">
    <xdr:from>
      <xdr:col>3</xdr:col>
      <xdr:colOff>13370</xdr:colOff>
      <xdr:row>66</xdr:row>
      <xdr:rowOff>25044</xdr:rowOff>
    </xdr:from>
    <xdr:to>
      <xdr:col>9</xdr:col>
      <xdr:colOff>26738</xdr:colOff>
      <xdr:row>124</xdr:row>
      <xdr:rowOff>48772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CBF00955-395F-495E-BC51-FE74150C6F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5050" y="14609724"/>
          <a:ext cx="4036728" cy="12840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53473</xdr:colOff>
      <xdr:row>82</xdr:row>
      <xdr:rowOff>200526</xdr:rowOff>
    </xdr:from>
    <xdr:to>
      <xdr:col>24</xdr:col>
      <xdr:colOff>631687</xdr:colOff>
      <xdr:row>98</xdr:row>
      <xdr:rowOff>53474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79F383B9-5794-4CB1-90AE-AA5AF57DE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70753" y="18320886"/>
          <a:ext cx="7954374" cy="338862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31173</xdr:colOff>
      <xdr:row>67</xdr:row>
      <xdr:rowOff>112222</xdr:rowOff>
    </xdr:from>
    <xdr:to>
      <xdr:col>5</xdr:col>
      <xdr:colOff>586577</xdr:colOff>
      <xdr:row>83</xdr:row>
      <xdr:rowOff>220220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95F8DCD-A361-45DA-81E6-F36D3BCB9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313" y="13812982"/>
          <a:ext cx="3237644" cy="3643678"/>
        </a:xfrm>
        <a:prstGeom prst="rect">
          <a:avLst/>
        </a:prstGeom>
      </xdr:spPr>
    </xdr:pic>
    <xdr:clientData/>
  </xdr:twoCellAnchor>
  <xdr:twoCellAnchor editAs="oneCell">
    <xdr:from>
      <xdr:col>1</xdr:col>
      <xdr:colOff>55418</xdr:colOff>
      <xdr:row>92</xdr:row>
      <xdr:rowOff>41563</xdr:rowOff>
    </xdr:from>
    <xdr:to>
      <xdr:col>11</xdr:col>
      <xdr:colOff>194566</xdr:colOff>
      <xdr:row>116</xdr:row>
      <xdr:rowOff>199057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D7BB62A-7E8F-431E-886A-1D4A4E6B8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978" y="19045843"/>
          <a:ext cx="6844748" cy="5461014"/>
        </a:xfrm>
        <a:prstGeom prst="rect">
          <a:avLst/>
        </a:prstGeom>
      </xdr:spPr>
    </xdr:pic>
    <xdr:clientData/>
  </xdr:twoCellAnchor>
  <xdr:twoCellAnchor editAs="oneCell">
    <xdr:from>
      <xdr:col>1</xdr:col>
      <xdr:colOff>40178</xdr:colOff>
      <xdr:row>125</xdr:row>
      <xdr:rowOff>38793</xdr:rowOff>
    </xdr:from>
    <xdr:to>
      <xdr:col>11</xdr:col>
      <xdr:colOff>150747</xdr:colOff>
      <xdr:row>132</xdr:row>
      <xdr:rowOff>58928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B20D01F5-772F-4121-9170-ED319F511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8318" y="26556393"/>
          <a:ext cx="6816169" cy="156699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155</xdr:row>
      <xdr:rowOff>123999</xdr:rowOff>
    </xdr:from>
    <xdr:to>
      <xdr:col>9</xdr:col>
      <xdr:colOff>630835</xdr:colOff>
      <xdr:row>169</xdr:row>
      <xdr:rowOff>78533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4ED1F047-4234-494A-9BD8-3329901A6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6740" y="33270999"/>
          <a:ext cx="5766715" cy="3048254"/>
        </a:xfrm>
        <a:prstGeom prst="rect">
          <a:avLst/>
        </a:prstGeom>
      </xdr:spPr>
    </xdr:pic>
    <xdr:clientData/>
  </xdr:twoCellAnchor>
  <xdr:twoCellAnchor editAs="oneCell">
    <xdr:from>
      <xdr:col>1</xdr:col>
      <xdr:colOff>83127</xdr:colOff>
      <xdr:row>178</xdr:row>
      <xdr:rowOff>96982</xdr:rowOff>
    </xdr:from>
    <xdr:to>
      <xdr:col>9</xdr:col>
      <xdr:colOff>494889</xdr:colOff>
      <xdr:row>185</xdr:row>
      <xdr:rowOff>164749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D5EEB3EA-5932-4CDD-B62E-C501CE87D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3687" y="38105542"/>
          <a:ext cx="5776242" cy="1614627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152401</xdr:colOff>
      <xdr:row>195</xdr:row>
      <xdr:rowOff>185058</xdr:rowOff>
    </xdr:from>
    <xdr:to>
      <xdr:col>13</xdr:col>
      <xdr:colOff>320041</xdr:colOff>
      <xdr:row>200</xdr:row>
      <xdr:rowOff>207447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29AE845D-9737-4EEA-8761-63B31594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2961" y="41950278"/>
          <a:ext cx="8214360" cy="1127289"/>
        </a:xfrm>
        <a:prstGeom prst="rect">
          <a:avLst/>
        </a:prstGeom>
      </xdr:spPr>
    </xdr:pic>
    <xdr:clientData/>
  </xdr:twoCellAnchor>
  <xdr:twoCellAnchor editAs="oneCell">
    <xdr:from>
      <xdr:col>1</xdr:col>
      <xdr:colOff>163286</xdr:colOff>
      <xdr:row>200</xdr:row>
      <xdr:rowOff>167845</xdr:rowOff>
    </xdr:from>
    <xdr:to>
      <xdr:col>13</xdr:col>
      <xdr:colOff>290123</xdr:colOff>
      <xdr:row>216</xdr:row>
      <xdr:rowOff>141514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6C5F75F-BA51-4EB6-B6AF-5B57C8513D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3846" y="43037965"/>
          <a:ext cx="8173557" cy="35093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21771</xdr:colOff>
      <xdr:row>146</xdr:row>
      <xdr:rowOff>87086</xdr:rowOff>
    </xdr:from>
    <xdr:to>
      <xdr:col>11</xdr:col>
      <xdr:colOff>288360</xdr:colOff>
      <xdr:row>154</xdr:row>
      <xdr:rowOff>203006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24BBCF0E-557A-4E09-BC50-CA498B66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2331" y="31024286"/>
          <a:ext cx="6972189" cy="1883760"/>
        </a:xfrm>
        <a:prstGeom prst="rect">
          <a:avLst/>
        </a:prstGeom>
      </xdr:spPr>
    </xdr:pic>
    <xdr:clientData/>
  </xdr:twoCellAnchor>
  <xdr:twoCellAnchor editAs="oneCell">
    <xdr:from>
      <xdr:col>1</xdr:col>
      <xdr:colOff>141513</xdr:colOff>
      <xdr:row>224</xdr:row>
      <xdr:rowOff>122752</xdr:rowOff>
    </xdr:from>
    <xdr:to>
      <xdr:col>13</xdr:col>
      <xdr:colOff>268387</xdr:colOff>
      <xdr:row>237</xdr:row>
      <xdr:rowOff>152399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F733A9F6-167C-4CEC-BF9D-165E6C3F5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12073" y="48296392"/>
          <a:ext cx="8173594" cy="290238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24</xdr:row>
      <xdr:rowOff>0</xdr:rowOff>
    </xdr:from>
    <xdr:to>
      <xdr:col>13</xdr:col>
      <xdr:colOff>0</xdr:colOff>
      <xdr:row>46</xdr:row>
      <xdr:rowOff>118110</xdr:rowOff>
    </xdr:to>
    <xdr:graphicFrame macro="">
      <xdr:nvGraphicFramePr>
        <xdr:cNvPr id="4" name="차트 3">
          <a:extLst>
            <a:ext uri="{FF2B5EF4-FFF2-40B4-BE49-F238E27FC236}">
              <a16:creationId xmlns:a16="http://schemas.microsoft.com/office/drawing/2014/main" id="{DD73BCFF-18DD-4848-84A9-C5D9A4E0B72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182880</xdr:colOff>
      <xdr:row>56</xdr:row>
      <xdr:rowOff>152400</xdr:rowOff>
    </xdr:from>
    <xdr:to>
      <xdr:col>9</xdr:col>
      <xdr:colOff>465333</xdr:colOff>
      <xdr:row>66</xdr:row>
      <xdr:rowOff>167832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843B4D0-B92F-488C-9822-CB1FB2E3E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0" y="8488680"/>
          <a:ext cx="5921253" cy="2225233"/>
        </a:xfrm>
        <a:prstGeom prst="rect">
          <a:avLst/>
        </a:prstGeom>
      </xdr:spPr>
    </xdr:pic>
    <xdr:clientData/>
  </xdr:twoCellAnchor>
  <xdr:twoCellAnchor editAs="oneCell">
    <xdr:from>
      <xdr:col>0</xdr:col>
      <xdr:colOff>251460</xdr:colOff>
      <xdr:row>71</xdr:row>
      <xdr:rowOff>205740</xdr:rowOff>
    </xdr:from>
    <xdr:to>
      <xdr:col>10</xdr:col>
      <xdr:colOff>15766</xdr:colOff>
      <xdr:row>82</xdr:row>
      <xdr:rowOff>175468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FEE1334-0A6E-4C56-A00A-31889E069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1460" y="11856720"/>
          <a:ext cx="6073666" cy="2400508"/>
        </a:xfrm>
        <a:prstGeom prst="rect">
          <a:avLst/>
        </a:prstGeom>
      </xdr:spPr>
    </xdr:pic>
    <xdr:clientData/>
  </xdr:twoCellAnchor>
  <xdr:twoCellAnchor editAs="oneCell">
    <xdr:from>
      <xdr:col>9</xdr:col>
      <xdr:colOff>662940</xdr:colOff>
      <xdr:row>72</xdr:row>
      <xdr:rowOff>68580</xdr:rowOff>
    </xdr:from>
    <xdr:to>
      <xdr:col>18</xdr:col>
      <xdr:colOff>366257</xdr:colOff>
      <xdr:row>82</xdr:row>
      <xdr:rowOff>129737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E843189-6FB3-4425-B9CA-35FBEA73C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01740" y="11940540"/>
          <a:ext cx="5738357" cy="2270957"/>
        </a:xfrm>
        <a:prstGeom prst="rect">
          <a:avLst/>
        </a:prstGeom>
      </xdr:spPr>
    </xdr:pic>
    <xdr:clientData/>
  </xdr:twoCellAnchor>
  <xdr:twoCellAnchor editAs="oneCell">
    <xdr:from>
      <xdr:col>0</xdr:col>
      <xdr:colOff>236220</xdr:colOff>
      <xdr:row>89</xdr:row>
      <xdr:rowOff>182880</xdr:rowOff>
    </xdr:from>
    <xdr:to>
      <xdr:col>7</xdr:col>
      <xdr:colOff>610005</xdr:colOff>
      <xdr:row>98</xdr:row>
      <xdr:rowOff>23019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9FFBE3B0-8A5F-4209-9D21-A7F6D27CC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6220" y="15811500"/>
          <a:ext cx="4671465" cy="1828958"/>
        </a:xfrm>
        <a:prstGeom prst="rect">
          <a:avLst/>
        </a:prstGeom>
      </xdr:spPr>
    </xdr:pic>
    <xdr:clientData/>
  </xdr:twoCellAnchor>
  <xdr:twoCellAnchor editAs="oneCell">
    <xdr:from>
      <xdr:col>1</xdr:col>
      <xdr:colOff>55420</xdr:colOff>
      <xdr:row>101</xdr:row>
      <xdr:rowOff>124691</xdr:rowOff>
    </xdr:from>
    <xdr:to>
      <xdr:col>10</xdr:col>
      <xdr:colOff>514005</xdr:colOff>
      <xdr:row>111</xdr:row>
      <xdr:rowOff>2539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8EE1C075-EF98-473C-AD06-9654C3C06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5980" y="37081691"/>
          <a:ext cx="6493625" cy="2087648"/>
        </a:xfrm>
        <a:prstGeom prst="rect">
          <a:avLst/>
        </a:prstGeom>
      </xdr:spPr>
    </xdr:pic>
    <xdr:clientData/>
  </xdr:twoCellAnchor>
  <xdr:twoCellAnchor editAs="oneCell">
    <xdr:from>
      <xdr:col>1</xdr:col>
      <xdr:colOff>83127</xdr:colOff>
      <xdr:row>114</xdr:row>
      <xdr:rowOff>83127</xdr:rowOff>
    </xdr:from>
    <xdr:to>
      <xdr:col>12</xdr:col>
      <xdr:colOff>243153</xdr:colOff>
      <xdr:row>133</xdr:row>
      <xdr:rowOff>139142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70E4704-3475-4760-A697-5C4172B55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3687" y="39912867"/>
          <a:ext cx="7536186" cy="4254634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129541</xdr:colOff>
      <xdr:row>151</xdr:row>
      <xdr:rowOff>218209</xdr:rowOff>
    </xdr:from>
    <xdr:to>
      <xdr:col>6</xdr:col>
      <xdr:colOff>568943</xdr:colOff>
      <xdr:row>164</xdr:row>
      <xdr:rowOff>496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B76C45D8-CDA9-4E6B-8EEC-1987F3B52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3861" y="29547589"/>
          <a:ext cx="3792202" cy="2651761"/>
        </a:xfrm>
        <a:prstGeom prst="rect">
          <a:avLst/>
        </a:prstGeom>
      </xdr:spPr>
    </xdr:pic>
    <xdr:clientData/>
  </xdr:twoCellAnchor>
  <xdr:twoCellAnchor editAs="oneCell">
    <xdr:from>
      <xdr:col>7</xdr:col>
      <xdr:colOff>3465</xdr:colOff>
      <xdr:row>152</xdr:row>
      <xdr:rowOff>12470</xdr:rowOff>
    </xdr:from>
    <xdr:to>
      <xdr:col>16</xdr:col>
      <xdr:colOff>358188</xdr:colOff>
      <xdr:row>163</xdr:row>
      <xdr:rowOff>12470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17B611F0-82E4-405D-A7E0-18F06EE5D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301145" y="29562830"/>
          <a:ext cx="6389763" cy="2430780"/>
        </a:xfrm>
        <a:prstGeom prst="rect">
          <a:avLst/>
        </a:prstGeom>
      </xdr:spPr>
    </xdr:pic>
    <xdr:clientData/>
  </xdr:twoCellAnchor>
  <xdr:twoCellAnchor editAs="oneCell">
    <xdr:from>
      <xdr:col>7</xdr:col>
      <xdr:colOff>541020</xdr:colOff>
      <xdr:row>93</xdr:row>
      <xdr:rowOff>114300</xdr:rowOff>
    </xdr:from>
    <xdr:to>
      <xdr:col>16</xdr:col>
      <xdr:colOff>587267</xdr:colOff>
      <xdr:row>98</xdr:row>
      <xdr:rowOff>53431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55992178-2825-4255-9DAA-A3EA078A8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38700" y="16626840"/>
          <a:ext cx="6081287" cy="1044030"/>
        </a:xfrm>
        <a:prstGeom prst="rect">
          <a:avLst/>
        </a:prstGeom>
      </xdr:spPr>
    </xdr:pic>
    <xdr:clientData/>
  </xdr:twoCellAnchor>
  <xdr:twoCellAnchor editAs="oneCell">
    <xdr:from>
      <xdr:col>1</xdr:col>
      <xdr:colOff>41564</xdr:colOff>
      <xdr:row>183</xdr:row>
      <xdr:rowOff>55420</xdr:rowOff>
    </xdr:from>
    <xdr:to>
      <xdr:col>10</xdr:col>
      <xdr:colOff>70657</xdr:colOff>
      <xdr:row>195</xdr:row>
      <xdr:rowOff>182141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57D24F6-C38D-4C71-A4D9-08BAB258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2124" y="10936780"/>
          <a:ext cx="6064133" cy="2778481"/>
        </a:xfrm>
        <a:prstGeom prst="rect">
          <a:avLst/>
        </a:prstGeom>
      </xdr:spPr>
    </xdr:pic>
    <xdr:clientData/>
  </xdr:twoCellAnchor>
  <xdr:twoCellAnchor editAs="oneCell">
    <xdr:from>
      <xdr:col>1</xdr:col>
      <xdr:colOff>69273</xdr:colOff>
      <xdr:row>200</xdr:row>
      <xdr:rowOff>83128</xdr:rowOff>
    </xdr:from>
    <xdr:to>
      <xdr:col>10</xdr:col>
      <xdr:colOff>254228</xdr:colOff>
      <xdr:row>211</xdr:row>
      <xdr:rowOff>26310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A01C2E9D-3032-490E-96EC-E036FBAC8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9833" y="14721148"/>
          <a:ext cx="6219995" cy="2373962"/>
        </a:xfrm>
        <a:prstGeom prst="rect">
          <a:avLst/>
        </a:prstGeom>
      </xdr:spPr>
    </xdr:pic>
    <xdr:clientData/>
  </xdr:twoCellAnchor>
  <xdr:twoCellAnchor editAs="oneCell">
    <xdr:from>
      <xdr:col>1</xdr:col>
      <xdr:colOff>55419</xdr:colOff>
      <xdr:row>216</xdr:row>
      <xdr:rowOff>166257</xdr:rowOff>
    </xdr:from>
    <xdr:to>
      <xdr:col>7</xdr:col>
      <xdr:colOff>486296</xdr:colOff>
      <xdr:row>227</xdr:row>
      <xdr:rowOff>18593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2ADD58F7-67F0-4D08-943F-D38499FE5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5979" y="18118977"/>
          <a:ext cx="4454237" cy="2283116"/>
        </a:xfrm>
        <a:prstGeom prst="rect">
          <a:avLst/>
        </a:prstGeom>
      </xdr:spPr>
    </xdr:pic>
    <xdr:clientData/>
  </xdr:twoCellAnchor>
  <xdr:twoCellAnchor editAs="oneCell">
    <xdr:from>
      <xdr:col>1</xdr:col>
      <xdr:colOff>166254</xdr:colOff>
      <xdr:row>250</xdr:row>
      <xdr:rowOff>152401</xdr:rowOff>
    </xdr:from>
    <xdr:to>
      <xdr:col>10</xdr:col>
      <xdr:colOff>284525</xdr:colOff>
      <xdr:row>257</xdr:row>
      <xdr:rowOff>96326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8B635852-AA82-4139-929B-A2AC2C0D7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6814" y="23629621"/>
          <a:ext cx="6153311" cy="1490785"/>
        </a:xfrm>
        <a:prstGeom prst="rect">
          <a:avLst/>
        </a:prstGeom>
      </xdr:spPr>
    </xdr:pic>
    <xdr:clientData/>
  </xdr:twoCellAnchor>
  <xdr:twoCellAnchor editAs="oneCell">
    <xdr:from>
      <xdr:col>10</xdr:col>
      <xdr:colOff>481445</xdr:colOff>
      <xdr:row>250</xdr:row>
      <xdr:rowOff>160713</xdr:rowOff>
    </xdr:from>
    <xdr:to>
      <xdr:col>19</xdr:col>
      <xdr:colOff>485400</xdr:colOff>
      <xdr:row>269</xdr:row>
      <xdr:rowOff>150042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F784B836-71B2-49FF-AD27-5AE2C00F8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90805" y="57051633"/>
          <a:ext cx="6038995" cy="4187949"/>
        </a:xfrm>
        <a:prstGeom prst="rect">
          <a:avLst/>
        </a:prstGeom>
      </xdr:spPr>
    </xdr:pic>
    <xdr:clientData/>
  </xdr:twoCellAnchor>
  <xdr:twoCellAnchor editAs="oneCell">
    <xdr:from>
      <xdr:col>1</xdr:col>
      <xdr:colOff>363682</xdr:colOff>
      <xdr:row>258</xdr:row>
      <xdr:rowOff>18704</xdr:rowOff>
    </xdr:from>
    <xdr:to>
      <xdr:col>8</xdr:col>
      <xdr:colOff>599209</xdr:colOff>
      <xdr:row>269</xdr:row>
      <xdr:rowOff>114202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87AB9DD8-BFAC-4C03-AC89-C45A42B472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38002" y="58677464"/>
          <a:ext cx="4929447" cy="2526278"/>
        </a:xfrm>
        <a:prstGeom prst="rect">
          <a:avLst/>
        </a:prstGeom>
      </xdr:spPr>
    </xdr:pic>
    <xdr:clientData/>
  </xdr:twoCellAnchor>
  <xdr:twoCellAnchor>
    <xdr:from>
      <xdr:col>0</xdr:col>
      <xdr:colOff>206829</xdr:colOff>
      <xdr:row>306</xdr:row>
      <xdr:rowOff>21772</xdr:rowOff>
    </xdr:from>
    <xdr:to>
      <xdr:col>13</xdr:col>
      <xdr:colOff>500743</xdr:colOff>
      <xdr:row>326</xdr:row>
      <xdr:rowOff>54429</xdr:rowOff>
    </xdr:to>
    <xdr:graphicFrame macro="">
      <xdr:nvGraphicFramePr>
        <xdr:cNvPr id="24" name="차트 23">
          <a:extLst>
            <a:ext uri="{FF2B5EF4-FFF2-40B4-BE49-F238E27FC236}">
              <a16:creationId xmlns:a16="http://schemas.microsoft.com/office/drawing/2014/main" id="{6E3E271D-0FAD-418C-9AC4-E32315D7F7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</xdr:col>
      <xdr:colOff>21770</xdr:colOff>
      <xdr:row>284</xdr:row>
      <xdr:rowOff>206829</xdr:rowOff>
    </xdr:from>
    <xdr:to>
      <xdr:col>13</xdr:col>
      <xdr:colOff>457200</xdr:colOff>
      <xdr:row>304</xdr:row>
      <xdr:rowOff>195943</xdr:rowOff>
    </xdr:to>
    <xdr:graphicFrame macro="">
      <xdr:nvGraphicFramePr>
        <xdr:cNvPr id="30" name="차트 29">
          <a:extLst>
            <a:ext uri="{FF2B5EF4-FFF2-40B4-BE49-F238E27FC236}">
              <a16:creationId xmlns:a16="http://schemas.microsoft.com/office/drawing/2014/main" id="{A660DB27-256A-432D-BCF3-E3CCA87D7F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</xdr:col>
      <xdr:colOff>0</xdr:colOff>
      <xdr:row>327</xdr:row>
      <xdr:rowOff>0</xdr:rowOff>
    </xdr:from>
    <xdr:to>
      <xdr:col>9</xdr:col>
      <xdr:colOff>402772</xdr:colOff>
      <xdr:row>342</xdr:row>
      <xdr:rowOff>65314</xdr:rowOff>
    </xdr:to>
    <xdr:graphicFrame macro="">
      <xdr:nvGraphicFramePr>
        <xdr:cNvPr id="33" name="차트 32">
          <a:extLst>
            <a:ext uri="{FF2B5EF4-FFF2-40B4-BE49-F238E27FC236}">
              <a16:creationId xmlns:a16="http://schemas.microsoft.com/office/drawing/2014/main" id="{11E4C438-AC8F-4CB0-823A-ABAF8144DD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10</xdr:col>
      <xdr:colOff>0</xdr:colOff>
      <xdr:row>327</xdr:row>
      <xdr:rowOff>0</xdr:rowOff>
    </xdr:from>
    <xdr:to>
      <xdr:col>17</xdr:col>
      <xdr:colOff>533400</xdr:colOff>
      <xdr:row>342</xdr:row>
      <xdr:rowOff>32657</xdr:rowOff>
    </xdr:to>
    <xdr:graphicFrame macro="">
      <xdr:nvGraphicFramePr>
        <xdr:cNvPr id="34" name="차트 33">
          <a:extLst>
            <a:ext uri="{FF2B5EF4-FFF2-40B4-BE49-F238E27FC236}">
              <a16:creationId xmlns:a16="http://schemas.microsoft.com/office/drawing/2014/main" id="{DD3FB2C2-8B80-47B4-9D88-A777FD7A9D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</xdr:col>
      <xdr:colOff>76199</xdr:colOff>
      <xdr:row>343</xdr:row>
      <xdr:rowOff>10884</xdr:rowOff>
    </xdr:from>
    <xdr:to>
      <xdr:col>9</xdr:col>
      <xdr:colOff>413656</xdr:colOff>
      <xdr:row>359</xdr:row>
      <xdr:rowOff>185057</xdr:rowOff>
    </xdr:to>
    <xdr:graphicFrame macro="">
      <xdr:nvGraphicFramePr>
        <xdr:cNvPr id="35" name="차트 34">
          <a:extLst>
            <a:ext uri="{FF2B5EF4-FFF2-40B4-BE49-F238E27FC236}">
              <a16:creationId xmlns:a16="http://schemas.microsoft.com/office/drawing/2014/main" id="{BD60A283-B844-42EA-ADA6-D5988973D2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10</xdr:col>
      <xdr:colOff>0</xdr:colOff>
      <xdr:row>343</xdr:row>
      <xdr:rowOff>0</xdr:rowOff>
    </xdr:from>
    <xdr:to>
      <xdr:col>17</xdr:col>
      <xdr:colOff>533400</xdr:colOff>
      <xdr:row>359</xdr:row>
      <xdr:rowOff>174172</xdr:rowOff>
    </xdr:to>
    <xdr:graphicFrame macro="">
      <xdr:nvGraphicFramePr>
        <xdr:cNvPr id="36" name="차트 35">
          <a:extLst>
            <a:ext uri="{FF2B5EF4-FFF2-40B4-BE49-F238E27FC236}">
              <a16:creationId xmlns:a16="http://schemas.microsoft.com/office/drawing/2014/main" id="{2960D7D1-487C-445F-8EE9-71117FA9FF3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</xdr:col>
      <xdr:colOff>130628</xdr:colOff>
      <xdr:row>360</xdr:row>
      <xdr:rowOff>119742</xdr:rowOff>
    </xdr:from>
    <xdr:to>
      <xdr:col>9</xdr:col>
      <xdr:colOff>391885</xdr:colOff>
      <xdr:row>377</xdr:row>
      <xdr:rowOff>174171</xdr:rowOff>
    </xdr:to>
    <xdr:graphicFrame macro="">
      <xdr:nvGraphicFramePr>
        <xdr:cNvPr id="37" name="차트 36">
          <a:extLst>
            <a:ext uri="{FF2B5EF4-FFF2-40B4-BE49-F238E27FC236}">
              <a16:creationId xmlns:a16="http://schemas.microsoft.com/office/drawing/2014/main" id="{9671F8AB-741D-4AFC-9106-209242D9DB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10</xdr:col>
      <xdr:colOff>0</xdr:colOff>
      <xdr:row>361</xdr:row>
      <xdr:rowOff>0</xdr:rowOff>
    </xdr:from>
    <xdr:to>
      <xdr:col>18</xdr:col>
      <xdr:colOff>21771</xdr:colOff>
      <xdr:row>377</xdr:row>
      <xdr:rowOff>174171</xdr:rowOff>
    </xdr:to>
    <xdr:graphicFrame macro="">
      <xdr:nvGraphicFramePr>
        <xdr:cNvPr id="38" name="차트 37">
          <a:extLst>
            <a:ext uri="{FF2B5EF4-FFF2-40B4-BE49-F238E27FC236}">
              <a16:creationId xmlns:a16="http://schemas.microsoft.com/office/drawing/2014/main" id="{191C0EC7-E990-47EE-B1AE-83F9AC2EF5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1</xdr:col>
      <xdr:colOff>87086</xdr:colOff>
      <xdr:row>378</xdr:row>
      <xdr:rowOff>152399</xdr:rowOff>
    </xdr:from>
    <xdr:to>
      <xdr:col>9</xdr:col>
      <xdr:colOff>391886</xdr:colOff>
      <xdr:row>395</xdr:row>
      <xdr:rowOff>65313</xdr:rowOff>
    </xdr:to>
    <xdr:graphicFrame macro="">
      <xdr:nvGraphicFramePr>
        <xdr:cNvPr id="39" name="차트 38">
          <a:extLst>
            <a:ext uri="{FF2B5EF4-FFF2-40B4-BE49-F238E27FC236}">
              <a16:creationId xmlns:a16="http://schemas.microsoft.com/office/drawing/2014/main" id="{B4BEDDF1-4F5A-441C-A34A-8EBD014E5A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9</xdr:col>
      <xdr:colOff>674913</xdr:colOff>
      <xdr:row>379</xdr:row>
      <xdr:rowOff>0</xdr:rowOff>
    </xdr:from>
    <xdr:to>
      <xdr:col>17</xdr:col>
      <xdr:colOff>664028</xdr:colOff>
      <xdr:row>395</xdr:row>
      <xdr:rowOff>163285</xdr:rowOff>
    </xdr:to>
    <xdr:graphicFrame macro="">
      <xdr:nvGraphicFramePr>
        <xdr:cNvPr id="40" name="차트 39">
          <a:extLst>
            <a:ext uri="{FF2B5EF4-FFF2-40B4-BE49-F238E27FC236}">
              <a16:creationId xmlns:a16="http://schemas.microsoft.com/office/drawing/2014/main" id="{75E841BF-D718-476D-9E92-98351D1A8B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1</xdr:col>
      <xdr:colOff>0</xdr:colOff>
      <xdr:row>397</xdr:row>
      <xdr:rowOff>0</xdr:rowOff>
    </xdr:from>
    <xdr:to>
      <xdr:col>13</xdr:col>
      <xdr:colOff>370115</xdr:colOff>
      <xdr:row>421</xdr:row>
      <xdr:rowOff>32657</xdr:rowOff>
    </xdr:to>
    <xdr:graphicFrame macro="">
      <xdr:nvGraphicFramePr>
        <xdr:cNvPr id="41" name="차트 40">
          <a:extLst>
            <a:ext uri="{FF2B5EF4-FFF2-40B4-BE49-F238E27FC236}">
              <a16:creationId xmlns:a16="http://schemas.microsoft.com/office/drawing/2014/main" id="{20570BEF-C318-4B86-9364-E839905A9F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0</xdr:col>
      <xdr:colOff>228599</xdr:colOff>
      <xdr:row>421</xdr:row>
      <xdr:rowOff>185056</xdr:rowOff>
    </xdr:from>
    <xdr:to>
      <xdr:col>13</xdr:col>
      <xdr:colOff>337456</xdr:colOff>
      <xdr:row>443</xdr:row>
      <xdr:rowOff>54427</xdr:rowOff>
    </xdr:to>
    <xdr:graphicFrame macro="">
      <xdr:nvGraphicFramePr>
        <xdr:cNvPr id="42" name="차트 41">
          <a:extLst>
            <a:ext uri="{FF2B5EF4-FFF2-40B4-BE49-F238E27FC236}">
              <a16:creationId xmlns:a16="http://schemas.microsoft.com/office/drawing/2014/main" id="{E848188F-6626-4B13-AD68-229DBE25E9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0</xdr:col>
      <xdr:colOff>272142</xdr:colOff>
      <xdr:row>443</xdr:row>
      <xdr:rowOff>217713</xdr:rowOff>
    </xdr:from>
    <xdr:to>
      <xdr:col>13</xdr:col>
      <xdr:colOff>370115</xdr:colOff>
      <xdr:row>467</xdr:row>
      <xdr:rowOff>43541</xdr:rowOff>
    </xdr:to>
    <xdr:graphicFrame macro="">
      <xdr:nvGraphicFramePr>
        <xdr:cNvPr id="43" name="차트 42">
          <a:extLst>
            <a:ext uri="{FF2B5EF4-FFF2-40B4-BE49-F238E27FC236}">
              <a16:creationId xmlns:a16="http://schemas.microsoft.com/office/drawing/2014/main" id="{E3BB62C3-901C-4014-855F-14F7209B240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</xdr:col>
      <xdr:colOff>0</xdr:colOff>
      <xdr:row>469</xdr:row>
      <xdr:rowOff>0</xdr:rowOff>
    </xdr:from>
    <xdr:to>
      <xdr:col>13</xdr:col>
      <xdr:colOff>348343</xdr:colOff>
      <xdr:row>489</xdr:row>
      <xdr:rowOff>119742</xdr:rowOff>
    </xdr:to>
    <xdr:graphicFrame macro="">
      <xdr:nvGraphicFramePr>
        <xdr:cNvPr id="44" name="차트 43">
          <a:extLst>
            <a:ext uri="{FF2B5EF4-FFF2-40B4-BE49-F238E27FC236}">
              <a16:creationId xmlns:a16="http://schemas.microsoft.com/office/drawing/2014/main" id="{A66117C1-1AD6-4762-8D22-DF119E19D8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</xdr:col>
      <xdr:colOff>0</xdr:colOff>
      <xdr:row>491</xdr:row>
      <xdr:rowOff>0</xdr:rowOff>
    </xdr:from>
    <xdr:to>
      <xdr:col>9</xdr:col>
      <xdr:colOff>76200</xdr:colOff>
      <xdr:row>507</xdr:row>
      <xdr:rowOff>10886</xdr:rowOff>
    </xdr:to>
    <xdr:graphicFrame macro="">
      <xdr:nvGraphicFramePr>
        <xdr:cNvPr id="45" name="차트 44">
          <a:extLst>
            <a:ext uri="{FF2B5EF4-FFF2-40B4-BE49-F238E27FC236}">
              <a16:creationId xmlns:a16="http://schemas.microsoft.com/office/drawing/2014/main" id="{9D9EB435-F227-4D26-B39C-27EC318A78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9</xdr:col>
      <xdr:colOff>239485</xdr:colOff>
      <xdr:row>491</xdr:row>
      <xdr:rowOff>10886</xdr:rowOff>
    </xdr:from>
    <xdr:to>
      <xdr:col>17</xdr:col>
      <xdr:colOff>43543</xdr:colOff>
      <xdr:row>507</xdr:row>
      <xdr:rowOff>21772</xdr:rowOff>
    </xdr:to>
    <xdr:graphicFrame macro="">
      <xdr:nvGraphicFramePr>
        <xdr:cNvPr id="46" name="차트 45">
          <a:extLst>
            <a:ext uri="{FF2B5EF4-FFF2-40B4-BE49-F238E27FC236}">
              <a16:creationId xmlns:a16="http://schemas.microsoft.com/office/drawing/2014/main" id="{83D247B9-3406-4CF8-BD61-02BE1482A2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0</xdr:col>
      <xdr:colOff>272142</xdr:colOff>
      <xdr:row>507</xdr:row>
      <xdr:rowOff>119743</xdr:rowOff>
    </xdr:from>
    <xdr:to>
      <xdr:col>9</xdr:col>
      <xdr:colOff>54428</xdr:colOff>
      <xdr:row>523</xdr:row>
      <xdr:rowOff>206828</xdr:rowOff>
    </xdr:to>
    <xdr:graphicFrame macro="">
      <xdr:nvGraphicFramePr>
        <xdr:cNvPr id="47" name="차트 46">
          <a:extLst>
            <a:ext uri="{FF2B5EF4-FFF2-40B4-BE49-F238E27FC236}">
              <a16:creationId xmlns:a16="http://schemas.microsoft.com/office/drawing/2014/main" id="{03733296-A799-41A3-9757-83183B60988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9</xdr:col>
      <xdr:colOff>228599</xdr:colOff>
      <xdr:row>507</xdr:row>
      <xdr:rowOff>119743</xdr:rowOff>
    </xdr:from>
    <xdr:to>
      <xdr:col>17</xdr:col>
      <xdr:colOff>119742</xdr:colOff>
      <xdr:row>524</xdr:row>
      <xdr:rowOff>10885</xdr:rowOff>
    </xdr:to>
    <xdr:graphicFrame macro="">
      <xdr:nvGraphicFramePr>
        <xdr:cNvPr id="48" name="차트 47">
          <a:extLst>
            <a:ext uri="{FF2B5EF4-FFF2-40B4-BE49-F238E27FC236}">
              <a16:creationId xmlns:a16="http://schemas.microsoft.com/office/drawing/2014/main" id="{999E0565-2034-413F-829A-D1BC4ED298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oneCellAnchor>
    <xdr:from>
      <xdr:col>14</xdr:col>
      <xdr:colOff>0</xdr:colOff>
      <xdr:row>307</xdr:row>
      <xdr:rowOff>65315</xdr:rowOff>
    </xdr:from>
    <xdr:ext cx="4557155" cy="708721"/>
    <xdr:pic>
      <xdr:nvPicPr>
        <xdr:cNvPr id="49" name="그림 48">
          <a:extLst>
            <a:ext uri="{FF2B5EF4-FFF2-40B4-BE49-F238E27FC236}">
              <a16:creationId xmlns:a16="http://schemas.microsoft.com/office/drawing/2014/main" id="{4BA8CC9B-2EE3-4E3E-AB07-D54CEB0D0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27660" y="66298355"/>
          <a:ext cx="4557155" cy="708721"/>
        </a:xfrm>
        <a:prstGeom prst="rect">
          <a:avLst/>
        </a:prstGeom>
      </xdr:spPr>
    </xdr:pic>
    <xdr:clientData/>
  </xdr:oneCellAnchor>
  <xdr:oneCellAnchor>
    <xdr:from>
      <xdr:col>25</xdr:col>
      <xdr:colOff>0</xdr:colOff>
      <xdr:row>400</xdr:row>
      <xdr:rowOff>0</xdr:rowOff>
    </xdr:from>
    <xdr:ext cx="3747276" cy="1358837"/>
    <xdr:pic>
      <xdr:nvPicPr>
        <xdr:cNvPr id="50" name="그림 49">
          <a:extLst>
            <a:ext uri="{FF2B5EF4-FFF2-40B4-BE49-F238E27FC236}">
              <a16:creationId xmlns:a16="http://schemas.microsoft.com/office/drawing/2014/main" id="{C2DEF17B-14E9-409C-AC7F-F3E8D770B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703820" y="71315580"/>
          <a:ext cx="3747276" cy="1358837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548</xdr:row>
      <xdr:rowOff>9525</xdr:rowOff>
    </xdr:from>
    <xdr:to>
      <xdr:col>10</xdr:col>
      <xdr:colOff>485351</xdr:colOff>
      <xdr:row>549</xdr:row>
      <xdr:rowOff>181028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63D92E3-A24E-4E59-99A2-A022F620E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9135" y="121258965"/>
          <a:ext cx="6613736" cy="392483"/>
        </a:xfrm>
        <a:prstGeom prst="rect">
          <a:avLst/>
        </a:prstGeom>
      </xdr:spPr>
    </xdr:pic>
    <xdr:clientData/>
  </xdr:twoCellAnchor>
  <xdr:twoCellAnchor editAs="oneCell">
    <xdr:from>
      <xdr:col>5</xdr:col>
      <xdr:colOff>100692</xdr:colOff>
      <xdr:row>76</xdr:row>
      <xdr:rowOff>55791</xdr:rowOff>
    </xdr:from>
    <xdr:to>
      <xdr:col>11</xdr:col>
      <xdr:colOff>123946</xdr:colOff>
      <xdr:row>83</xdr:row>
      <xdr:rowOff>160566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E334476-C5B8-40ED-B9E9-B70FF5FB4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14452" y="17025531"/>
          <a:ext cx="4092334" cy="165163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87</xdr:row>
      <xdr:rowOff>57150</xdr:rowOff>
    </xdr:from>
    <xdr:to>
      <xdr:col>5</xdr:col>
      <xdr:colOff>98373</xdr:colOff>
      <xdr:row>94</xdr:row>
      <xdr:rowOff>200251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CDB478E-0E23-4868-AA0F-99601F3F5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9610" y="19457670"/>
          <a:ext cx="2822523" cy="1689961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87</xdr:row>
      <xdr:rowOff>123825</xdr:rowOff>
    </xdr:from>
    <xdr:to>
      <xdr:col>10</xdr:col>
      <xdr:colOff>310243</xdr:colOff>
      <xdr:row>94</xdr:row>
      <xdr:rowOff>65390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4F3BAD13-76BC-47CF-827F-E4BDC1508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51885" y="19524345"/>
          <a:ext cx="3485878" cy="14884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96</xdr:row>
      <xdr:rowOff>19050</xdr:rowOff>
    </xdr:from>
    <xdr:to>
      <xdr:col>5</xdr:col>
      <xdr:colOff>31297</xdr:colOff>
      <xdr:row>107</xdr:row>
      <xdr:rowOff>155804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B796CAF6-1C98-4BD2-BB7C-B7CCE93E2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9135" y="21408390"/>
          <a:ext cx="2745922" cy="2544674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124</xdr:row>
      <xdr:rowOff>13607</xdr:rowOff>
    </xdr:from>
    <xdr:to>
      <xdr:col>6</xdr:col>
      <xdr:colOff>105269</xdr:colOff>
      <xdr:row>133</xdr:row>
      <xdr:rowOff>158120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3B3EA6E3-4724-4D78-A0FD-3C1D764FF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7775" y="27567527"/>
          <a:ext cx="3491814" cy="21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108856</xdr:colOff>
      <xdr:row>136</xdr:row>
      <xdr:rowOff>68035</xdr:rowOff>
    </xdr:from>
    <xdr:to>
      <xdr:col>6</xdr:col>
      <xdr:colOff>360380</xdr:colOff>
      <xdr:row>145</xdr:row>
      <xdr:rowOff>68036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9B0DCFEF-3980-4EC4-9171-6872135F0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9416" y="30273715"/>
          <a:ext cx="3665284" cy="1988821"/>
        </a:xfrm>
        <a:prstGeom prst="rect">
          <a:avLst/>
        </a:prstGeom>
      </xdr:spPr>
    </xdr:pic>
    <xdr:clientData/>
  </xdr:twoCellAnchor>
  <xdr:twoCellAnchor editAs="oneCell">
    <xdr:from>
      <xdr:col>6</xdr:col>
      <xdr:colOff>530679</xdr:colOff>
      <xdr:row>136</xdr:row>
      <xdr:rowOff>68035</xdr:rowOff>
    </xdr:from>
    <xdr:to>
      <xdr:col>11</xdr:col>
      <xdr:colOff>301196</xdr:colOff>
      <xdr:row>144</xdr:row>
      <xdr:rowOff>13608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E1369300-6BFE-4B5B-8BB0-59758402C7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14999" y="30273715"/>
          <a:ext cx="3169037" cy="17134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293</xdr:row>
      <xdr:rowOff>0</xdr:rowOff>
    </xdr:from>
    <xdr:to>
      <xdr:col>6</xdr:col>
      <xdr:colOff>78054</xdr:colOff>
      <xdr:row>302</xdr:row>
      <xdr:rowOff>134985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C36B99F-D118-4454-94CC-06A5D659E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0560" y="64899540"/>
          <a:ext cx="3491814" cy="2123805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</xdr:colOff>
      <xdr:row>319</xdr:row>
      <xdr:rowOff>40821</xdr:rowOff>
    </xdr:from>
    <xdr:to>
      <xdr:col>7</xdr:col>
      <xdr:colOff>81642</xdr:colOff>
      <xdr:row>327</xdr:row>
      <xdr:rowOff>141397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AAE0BA82-2FB3-4C15-BF1A-E39413697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1381" y="70685841"/>
          <a:ext cx="4125141" cy="1868416"/>
        </a:xfrm>
        <a:prstGeom prst="rect">
          <a:avLst/>
        </a:prstGeom>
      </xdr:spPr>
    </xdr:pic>
    <xdr:clientData/>
  </xdr:twoCellAnchor>
  <xdr:twoCellAnchor editAs="oneCell">
    <xdr:from>
      <xdr:col>6</xdr:col>
      <xdr:colOff>105787</xdr:colOff>
      <xdr:row>309</xdr:row>
      <xdr:rowOff>1</xdr:rowOff>
    </xdr:from>
    <xdr:to>
      <xdr:col>12</xdr:col>
      <xdr:colOff>449037</xdr:colOff>
      <xdr:row>314</xdr:row>
      <xdr:rowOff>153323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782DDE23-4727-4861-91ED-7FFE5EE07F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90107" y="68435221"/>
          <a:ext cx="4412330" cy="1258222"/>
        </a:xfrm>
        <a:prstGeom prst="rect">
          <a:avLst/>
        </a:prstGeom>
      </xdr:spPr>
    </xdr:pic>
    <xdr:clientData/>
  </xdr:twoCellAnchor>
  <xdr:twoCellAnchor editAs="oneCell">
    <xdr:from>
      <xdr:col>6</xdr:col>
      <xdr:colOff>40821</xdr:colOff>
      <xdr:row>353</xdr:row>
      <xdr:rowOff>190501</xdr:rowOff>
    </xdr:from>
    <xdr:to>
      <xdr:col>10</xdr:col>
      <xdr:colOff>117488</xdr:colOff>
      <xdr:row>361</xdr:row>
      <xdr:rowOff>12590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DCC6983E-E2C9-45B7-8FB9-B36EEEA37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125141" y="78348841"/>
          <a:ext cx="2819867" cy="1589929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354</xdr:row>
      <xdr:rowOff>27216</xdr:rowOff>
    </xdr:from>
    <xdr:to>
      <xdr:col>5</xdr:col>
      <xdr:colOff>557894</xdr:colOff>
      <xdr:row>363</xdr:row>
      <xdr:rowOff>39069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CDA03048-F867-4B0D-B6E1-781560ED6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7775" y="78406536"/>
          <a:ext cx="3273879" cy="2000673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375</xdr:row>
      <xdr:rowOff>40823</xdr:rowOff>
    </xdr:from>
    <xdr:to>
      <xdr:col>5</xdr:col>
      <xdr:colOff>625929</xdr:colOff>
      <xdr:row>379</xdr:row>
      <xdr:rowOff>146049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C35564BA-E758-421D-9ECF-E193FA173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4167" y="83060723"/>
          <a:ext cx="3355522" cy="989146"/>
        </a:xfrm>
        <a:prstGeom prst="rect">
          <a:avLst/>
        </a:prstGeom>
      </xdr:spPr>
    </xdr:pic>
    <xdr:clientData/>
  </xdr:twoCellAnchor>
  <xdr:twoCellAnchor editAs="oneCell">
    <xdr:from>
      <xdr:col>1</xdr:col>
      <xdr:colOff>13606</xdr:colOff>
      <xdr:row>369</xdr:row>
      <xdr:rowOff>95250</xdr:rowOff>
    </xdr:from>
    <xdr:to>
      <xdr:col>9</xdr:col>
      <xdr:colOff>96033</xdr:colOff>
      <xdr:row>373</xdr:row>
      <xdr:rowOff>107611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1B38A07-6526-4790-A42A-5AE927710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4166" y="81789270"/>
          <a:ext cx="5561207" cy="8962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368</xdr:row>
      <xdr:rowOff>0</xdr:rowOff>
    </xdr:from>
    <xdr:to>
      <xdr:col>9</xdr:col>
      <xdr:colOff>101480</xdr:colOff>
      <xdr:row>369</xdr:row>
      <xdr:rowOff>81684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96DC1F9-F0C3-49EA-8AB9-47489BD67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0560" y="81473040"/>
          <a:ext cx="5580260" cy="302664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340</xdr:row>
      <xdr:rowOff>40821</xdr:rowOff>
    </xdr:from>
    <xdr:to>
      <xdr:col>5</xdr:col>
      <xdr:colOff>3024</xdr:colOff>
      <xdr:row>350</xdr:row>
      <xdr:rowOff>176893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2BFFC64A-27EA-4729-ABEC-910A44771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97774" y="75326421"/>
          <a:ext cx="2719010" cy="2345872"/>
        </a:xfrm>
        <a:prstGeom prst="rect">
          <a:avLst/>
        </a:prstGeom>
      </xdr:spPr>
    </xdr:pic>
    <xdr:clientData/>
  </xdr:twoCellAnchor>
  <xdr:twoCellAnchor editAs="oneCell">
    <xdr:from>
      <xdr:col>1</xdr:col>
      <xdr:colOff>40823</xdr:colOff>
      <xdr:row>246</xdr:row>
      <xdr:rowOff>40822</xdr:rowOff>
    </xdr:from>
    <xdr:to>
      <xdr:col>5</xdr:col>
      <xdr:colOff>421822</xdr:colOff>
      <xdr:row>254</xdr:row>
      <xdr:rowOff>177847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56CF0BF-6E14-45C2-9C9B-90451A7F4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1383" y="54554302"/>
          <a:ext cx="3124199" cy="1904865"/>
        </a:xfrm>
        <a:prstGeom prst="rect">
          <a:avLst/>
        </a:prstGeom>
      </xdr:spPr>
    </xdr:pic>
    <xdr:clientData/>
  </xdr:twoCellAnchor>
  <xdr:twoCellAnchor editAs="oneCell">
    <xdr:from>
      <xdr:col>12</xdr:col>
      <xdr:colOff>136071</xdr:colOff>
      <xdr:row>247</xdr:row>
      <xdr:rowOff>-1</xdr:rowOff>
    </xdr:from>
    <xdr:to>
      <xdr:col>15</xdr:col>
      <xdr:colOff>564825</xdr:colOff>
      <xdr:row>251</xdr:row>
      <xdr:rowOff>190500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D0146D23-B2A1-429E-862C-D32E37E6B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289471" y="54734459"/>
          <a:ext cx="2440434" cy="1074421"/>
        </a:xfrm>
        <a:prstGeom prst="rect">
          <a:avLst/>
        </a:prstGeom>
      </xdr:spPr>
    </xdr:pic>
    <xdr:clientData/>
  </xdr:twoCellAnchor>
  <xdr:twoCellAnchor editAs="oneCell">
    <xdr:from>
      <xdr:col>10</xdr:col>
      <xdr:colOff>394607</xdr:colOff>
      <xdr:row>247</xdr:row>
      <xdr:rowOff>27213</xdr:rowOff>
    </xdr:from>
    <xdr:to>
      <xdr:col>12</xdr:col>
      <xdr:colOff>166161</xdr:colOff>
      <xdr:row>251</xdr:row>
      <xdr:rowOff>172944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79456EF-78EE-4754-ACB5-8447DEFEB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22127" y="54761673"/>
          <a:ext cx="1097434" cy="1029651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442</xdr:row>
      <xdr:rowOff>27216</xdr:rowOff>
    </xdr:from>
    <xdr:to>
      <xdr:col>5</xdr:col>
      <xdr:colOff>462644</xdr:colOff>
      <xdr:row>451</xdr:row>
      <xdr:rowOff>49821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E56BD24B-7FFB-4AF0-A165-D5C9D71EA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4989" y="97852776"/>
          <a:ext cx="3151415" cy="2011425"/>
        </a:xfrm>
        <a:prstGeom prst="rect">
          <a:avLst/>
        </a:prstGeom>
      </xdr:spPr>
    </xdr:pic>
    <xdr:clientData/>
  </xdr:twoCellAnchor>
  <xdr:twoCellAnchor editAs="oneCell">
    <xdr:from>
      <xdr:col>5</xdr:col>
      <xdr:colOff>585108</xdr:colOff>
      <xdr:row>442</xdr:row>
      <xdr:rowOff>0</xdr:rowOff>
    </xdr:from>
    <xdr:to>
      <xdr:col>10</xdr:col>
      <xdr:colOff>299359</xdr:colOff>
      <xdr:row>450</xdr:row>
      <xdr:rowOff>182122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2B2EA70F-3933-4519-9374-39BCCC502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998868" y="97825560"/>
          <a:ext cx="3128011" cy="1949962"/>
        </a:xfrm>
        <a:prstGeom prst="rect">
          <a:avLst/>
        </a:prstGeom>
      </xdr:spPr>
    </xdr:pic>
    <xdr:clientData/>
  </xdr:twoCellAnchor>
  <xdr:twoCellAnchor editAs="oneCell">
    <xdr:from>
      <xdr:col>1</xdr:col>
      <xdr:colOff>68036</xdr:colOff>
      <xdr:row>513</xdr:row>
      <xdr:rowOff>68036</xdr:rowOff>
    </xdr:from>
    <xdr:to>
      <xdr:col>5</xdr:col>
      <xdr:colOff>544287</xdr:colOff>
      <xdr:row>522</xdr:row>
      <xdr:rowOff>128136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AA622E40-EDBA-494B-B665-02F4E01D7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38596" y="113583176"/>
          <a:ext cx="3219451" cy="2048920"/>
        </a:xfrm>
        <a:prstGeom prst="rect">
          <a:avLst/>
        </a:prstGeom>
      </xdr:spPr>
    </xdr:pic>
    <xdr:clientData/>
  </xdr:twoCellAnchor>
  <xdr:twoCellAnchor editAs="oneCell">
    <xdr:from>
      <xdr:col>6</xdr:col>
      <xdr:colOff>81641</xdr:colOff>
      <xdr:row>513</xdr:row>
      <xdr:rowOff>68035</xdr:rowOff>
    </xdr:from>
    <xdr:to>
      <xdr:col>11</xdr:col>
      <xdr:colOff>669481</xdr:colOff>
      <xdr:row>523</xdr:row>
      <xdr:rowOff>10827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A5F87EA7-0D7C-4A5D-93A6-0C1C00102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165961" y="113583175"/>
          <a:ext cx="3986360" cy="2152592"/>
        </a:xfrm>
        <a:prstGeom prst="rect">
          <a:avLst/>
        </a:prstGeom>
      </xdr:spPr>
    </xdr:pic>
    <xdr:clientData/>
  </xdr:twoCellAnchor>
  <xdr:twoCellAnchor editAs="oneCell">
    <xdr:from>
      <xdr:col>1</xdr:col>
      <xdr:colOff>68036</xdr:colOff>
      <xdr:row>485</xdr:row>
      <xdr:rowOff>13609</xdr:rowOff>
    </xdr:from>
    <xdr:to>
      <xdr:col>5</xdr:col>
      <xdr:colOff>312965</xdr:colOff>
      <xdr:row>493</xdr:row>
      <xdr:rowOff>139374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340733F2-69E4-4F64-9E95-968F887A7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38596" y="107341309"/>
          <a:ext cx="2988129" cy="1893605"/>
        </a:xfrm>
        <a:prstGeom prst="rect">
          <a:avLst/>
        </a:prstGeom>
      </xdr:spPr>
    </xdr:pic>
    <xdr:clientData/>
  </xdr:twoCellAnchor>
  <xdr:twoCellAnchor editAs="oneCell">
    <xdr:from>
      <xdr:col>5</xdr:col>
      <xdr:colOff>557892</xdr:colOff>
      <xdr:row>485</xdr:row>
      <xdr:rowOff>40822</xdr:rowOff>
    </xdr:from>
    <xdr:to>
      <xdr:col>11</xdr:col>
      <xdr:colOff>215516</xdr:colOff>
      <xdr:row>489</xdr:row>
      <xdr:rowOff>167501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B805DB1-0E82-4315-ACF5-936271BB4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971652" y="107368522"/>
          <a:ext cx="3726704" cy="1010599"/>
        </a:xfrm>
        <a:prstGeom prst="rect">
          <a:avLst/>
        </a:prstGeom>
      </xdr:spPr>
    </xdr:pic>
    <xdr:clientData/>
  </xdr:twoCellAnchor>
  <xdr:twoCellAnchor editAs="oneCell">
    <xdr:from>
      <xdr:col>6</xdr:col>
      <xdr:colOff>598716</xdr:colOff>
      <xdr:row>492</xdr:row>
      <xdr:rowOff>108857</xdr:rowOff>
    </xdr:from>
    <xdr:to>
      <xdr:col>12</xdr:col>
      <xdr:colOff>68036</xdr:colOff>
      <xdr:row>493</xdr:row>
      <xdr:rowOff>92883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BDDDCD5-8338-42C2-B06C-3824B75C7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683036" y="108983417"/>
          <a:ext cx="3538400" cy="205006"/>
        </a:xfrm>
        <a:prstGeom prst="rect">
          <a:avLst/>
        </a:prstGeom>
      </xdr:spPr>
    </xdr:pic>
    <xdr:clientData/>
  </xdr:twoCellAnchor>
  <xdr:twoCellAnchor editAs="oneCell">
    <xdr:from>
      <xdr:col>6</xdr:col>
      <xdr:colOff>557892</xdr:colOff>
      <xdr:row>491</xdr:row>
      <xdr:rowOff>126380</xdr:rowOff>
    </xdr:from>
    <xdr:to>
      <xdr:col>12</xdr:col>
      <xdr:colOff>152925</xdr:colOff>
      <xdr:row>492</xdr:row>
      <xdr:rowOff>99355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914A00F-69A0-4937-9610-6788138DD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642212" y="108779960"/>
          <a:ext cx="3664113" cy="193955"/>
        </a:xfrm>
        <a:prstGeom prst="rect">
          <a:avLst/>
        </a:prstGeom>
      </xdr:spPr>
    </xdr:pic>
    <xdr:clientData/>
  </xdr:twoCellAnchor>
  <xdr:twoCellAnchor editAs="oneCell">
    <xdr:from>
      <xdr:col>5</xdr:col>
      <xdr:colOff>462643</xdr:colOff>
      <xdr:row>492</xdr:row>
      <xdr:rowOff>122464</xdr:rowOff>
    </xdr:from>
    <xdr:to>
      <xdr:col>6</xdr:col>
      <xdr:colOff>572971</xdr:colOff>
      <xdr:row>493</xdr:row>
      <xdr:rowOff>61254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80E6F98-AD04-4FBB-9AC7-6F98B603E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76403" y="108997024"/>
          <a:ext cx="780888" cy="159770"/>
        </a:xfrm>
        <a:prstGeom prst="rect">
          <a:avLst/>
        </a:prstGeom>
      </xdr:spPr>
    </xdr:pic>
    <xdr:clientData/>
  </xdr:twoCellAnchor>
  <xdr:twoCellAnchor editAs="oneCell">
    <xdr:from>
      <xdr:col>5</xdr:col>
      <xdr:colOff>544286</xdr:colOff>
      <xdr:row>246</xdr:row>
      <xdr:rowOff>81642</xdr:rowOff>
    </xdr:from>
    <xdr:to>
      <xdr:col>10</xdr:col>
      <xdr:colOff>200919</xdr:colOff>
      <xdr:row>253</xdr:row>
      <xdr:rowOff>190500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BE99E310-22A9-4BAD-84CD-F7B0151AA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958046" y="54595122"/>
          <a:ext cx="3070393" cy="1655718"/>
        </a:xfrm>
        <a:prstGeom prst="rect">
          <a:avLst/>
        </a:prstGeom>
      </xdr:spPr>
    </xdr:pic>
    <xdr:clientData/>
  </xdr:twoCellAnchor>
  <xdr:twoCellAnchor editAs="oneCell">
    <xdr:from>
      <xdr:col>1</xdr:col>
      <xdr:colOff>122465</xdr:colOff>
      <xdr:row>267</xdr:row>
      <xdr:rowOff>14226</xdr:rowOff>
    </xdr:from>
    <xdr:to>
      <xdr:col>4</xdr:col>
      <xdr:colOff>557892</xdr:colOff>
      <xdr:row>277</xdr:row>
      <xdr:rowOff>165183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F985ED73-E211-498A-AFC3-F734BEBCC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93025" y="59168286"/>
          <a:ext cx="2508067" cy="23607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394</xdr:row>
      <xdr:rowOff>122465</xdr:rowOff>
    </xdr:from>
    <xdr:to>
      <xdr:col>5</xdr:col>
      <xdr:colOff>285750</xdr:colOff>
      <xdr:row>403</xdr:row>
      <xdr:rowOff>83454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48ED8CE-9143-4943-830B-1692EF27F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70560" y="87340985"/>
          <a:ext cx="3028950" cy="1949809"/>
        </a:xfrm>
        <a:prstGeom prst="rect">
          <a:avLst/>
        </a:prstGeom>
      </xdr:spPr>
    </xdr:pic>
    <xdr:clientData/>
  </xdr:twoCellAnchor>
  <xdr:twoCellAnchor editAs="oneCell">
    <xdr:from>
      <xdr:col>5</xdr:col>
      <xdr:colOff>435430</xdr:colOff>
      <xdr:row>394</xdr:row>
      <xdr:rowOff>81644</xdr:rowOff>
    </xdr:from>
    <xdr:to>
      <xdr:col>10</xdr:col>
      <xdr:colOff>240035</xdr:colOff>
      <xdr:row>403</xdr:row>
      <xdr:rowOff>40823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4E53F22F-84DD-4345-882D-17EC6F38D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849190" y="87300164"/>
          <a:ext cx="3218365" cy="1947999"/>
        </a:xfrm>
        <a:prstGeom prst="rect">
          <a:avLst/>
        </a:prstGeom>
      </xdr:spPr>
    </xdr:pic>
    <xdr:clientData/>
  </xdr:twoCellAnchor>
  <xdr:twoCellAnchor editAs="oneCell">
    <xdr:from>
      <xdr:col>10</xdr:col>
      <xdr:colOff>517072</xdr:colOff>
      <xdr:row>395</xdr:row>
      <xdr:rowOff>122465</xdr:rowOff>
    </xdr:from>
    <xdr:to>
      <xdr:col>16</xdr:col>
      <xdr:colOff>301254</xdr:colOff>
      <xdr:row>400</xdr:row>
      <xdr:rowOff>92667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D6F0AFA-F49B-4DBD-BD79-46519A4D9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344592" y="87561965"/>
          <a:ext cx="3792302" cy="1075102"/>
        </a:xfrm>
        <a:prstGeom prst="rect">
          <a:avLst/>
        </a:prstGeom>
      </xdr:spPr>
    </xdr:pic>
    <xdr:clientData/>
  </xdr:twoCellAnchor>
  <xdr:twoCellAnchor editAs="oneCell">
    <xdr:from>
      <xdr:col>10</xdr:col>
      <xdr:colOff>530678</xdr:colOff>
      <xdr:row>400</xdr:row>
      <xdr:rowOff>108857</xdr:rowOff>
    </xdr:from>
    <xdr:to>
      <xdr:col>16</xdr:col>
      <xdr:colOff>276754</xdr:colOff>
      <xdr:row>401</xdr:row>
      <xdr:rowOff>114328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CBD9A4C1-F24C-4A13-958E-B3E274BED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358198" y="88653257"/>
          <a:ext cx="3754196" cy="226451"/>
        </a:xfrm>
        <a:prstGeom prst="rect">
          <a:avLst/>
        </a:prstGeom>
      </xdr:spPr>
    </xdr:pic>
    <xdr:clientData/>
  </xdr:twoCellAnchor>
  <xdr:twoCellAnchor editAs="oneCell">
    <xdr:from>
      <xdr:col>10</xdr:col>
      <xdr:colOff>530679</xdr:colOff>
      <xdr:row>401</xdr:row>
      <xdr:rowOff>122464</xdr:rowOff>
    </xdr:from>
    <xdr:to>
      <xdr:col>16</xdr:col>
      <xdr:colOff>286282</xdr:colOff>
      <xdr:row>402</xdr:row>
      <xdr:rowOff>127937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7EBFFBCB-AE22-47F1-ABB4-D5C6A58A7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358199" y="88887844"/>
          <a:ext cx="3763723" cy="226453"/>
        </a:xfrm>
        <a:prstGeom prst="rect">
          <a:avLst/>
        </a:prstGeom>
      </xdr:spPr>
    </xdr:pic>
    <xdr:clientData/>
  </xdr:twoCellAnchor>
  <xdr:twoCellAnchor editAs="oneCell">
    <xdr:from>
      <xdr:col>5</xdr:col>
      <xdr:colOff>176894</xdr:colOff>
      <xdr:row>405</xdr:row>
      <xdr:rowOff>68035</xdr:rowOff>
    </xdr:from>
    <xdr:to>
      <xdr:col>9</xdr:col>
      <xdr:colOff>55511</xdr:colOff>
      <xdr:row>418</xdr:row>
      <xdr:rowOff>27214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A0939B2-34F1-4D83-9080-0232ED18C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590654" y="89717335"/>
          <a:ext cx="2614197" cy="2831919"/>
        </a:xfrm>
        <a:prstGeom prst="rect">
          <a:avLst/>
        </a:prstGeom>
      </xdr:spPr>
    </xdr:pic>
    <xdr:clientData/>
  </xdr:twoCellAnchor>
  <xdr:twoCellAnchor editAs="oneCell">
    <xdr:from>
      <xdr:col>1</xdr:col>
      <xdr:colOff>204107</xdr:colOff>
      <xdr:row>405</xdr:row>
      <xdr:rowOff>68037</xdr:rowOff>
    </xdr:from>
    <xdr:to>
      <xdr:col>4</xdr:col>
      <xdr:colOff>551563</xdr:colOff>
      <xdr:row>418</xdr:row>
      <xdr:rowOff>40821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B191415B-1AD9-4608-8CB1-95E532FEB8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74667" y="89717337"/>
          <a:ext cx="2420096" cy="2845524"/>
        </a:xfrm>
        <a:prstGeom prst="rect">
          <a:avLst/>
        </a:prstGeom>
      </xdr:spPr>
    </xdr:pic>
    <xdr:clientData/>
  </xdr:twoCellAnchor>
  <xdr:twoCellAnchor editAs="oneCell">
    <xdr:from>
      <xdr:col>7</xdr:col>
      <xdr:colOff>122464</xdr:colOff>
      <xdr:row>637</xdr:row>
      <xdr:rowOff>108857</xdr:rowOff>
    </xdr:from>
    <xdr:to>
      <xdr:col>11</xdr:col>
      <xdr:colOff>625929</xdr:colOff>
      <xdr:row>646</xdr:row>
      <xdr:rowOff>76179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17BD5F31-E8B5-4D9F-8782-39E1BFECE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877344" y="141025517"/>
          <a:ext cx="3231425" cy="1963762"/>
        </a:xfrm>
        <a:prstGeom prst="rect">
          <a:avLst/>
        </a:prstGeom>
      </xdr:spPr>
    </xdr:pic>
    <xdr:clientData/>
  </xdr:twoCellAnchor>
  <xdr:twoCellAnchor editAs="oneCell">
    <xdr:from>
      <xdr:col>12</xdr:col>
      <xdr:colOff>27216</xdr:colOff>
      <xdr:row>636</xdr:row>
      <xdr:rowOff>136072</xdr:rowOff>
    </xdr:from>
    <xdr:to>
      <xdr:col>16</xdr:col>
      <xdr:colOff>3474</xdr:colOff>
      <xdr:row>646</xdr:row>
      <xdr:rowOff>116476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62DBE49D-2D32-42D3-9109-08E6CEAC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180616" y="140831752"/>
          <a:ext cx="2658498" cy="2197824"/>
        </a:xfrm>
        <a:prstGeom prst="rect">
          <a:avLst/>
        </a:prstGeom>
      </xdr:spPr>
    </xdr:pic>
    <xdr:clientData/>
  </xdr:twoCellAnchor>
  <xdr:twoCellAnchor editAs="oneCell">
    <xdr:from>
      <xdr:col>12</xdr:col>
      <xdr:colOff>653144</xdr:colOff>
      <xdr:row>7</xdr:row>
      <xdr:rowOff>1</xdr:rowOff>
    </xdr:from>
    <xdr:to>
      <xdr:col>19</xdr:col>
      <xdr:colOff>377545</xdr:colOff>
      <xdr:row>30</xdr:row>
      <xdr:rowOff>11544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5C86683E-FDD5-41BC-9C54-42B370FF0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806544" y="1706881"/>
          <a:ext cx="4418321" cy="5094083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620</xdr:row>
      <xdr:rowOff>68036</xdr:rowOff>
    </xdr:from>
    <xdr:to>
      <xdr:col>7</xdr:col>
      <xdr:colOff>123059</xdr:colOff>
      <xdr:row>628</xdr:row>
      <xdr:rowOff>136072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8CDECBD7-AA63-42BB-B57E-7E5014E16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84168" y="137228036"/>
          <a:ext cx="4193771" cy="1835876"/>
        </a:xfrm>
        <a:prstGeom prst="rect">
          <a:avLst/>
        </a:prstGeom>
      </xdr:spPr>
    </xdr:pic>
    <xdr:clientData/>
  </xdr:twoCellAnchor>
  <xdr:twoCellAnchor editAs="oneCell">
    <xdr:from>
      <xdr:col>11</xdr:col>
      <xdr:colOff>244928</xdr:colOff>
      <xdr:row>676</xdr:row>
      <xdr:rowOff>13608</xdr:rowOff>
    </xdr:from>
    <xdr:to>
      <xdr:col>16</xdr:col>
      <xdr:colOff>27214</xdr:colOff>
      <xdr:row>687</xdr:row>
      <xdr:rowOff>13946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2C0632AE-93F8-42CC-A8D0-DE93B10E9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727768" y="149563728"/>
          <a:ext cx="3135086" cy="2431118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663</xdr:row>
      <xdr:rowOff>13607</xdr:rowOff>
    </xdr:from>
    <xdr:to>
      <xdr:col>6</xdr:col>
      <xdr:colOff>536043</xdr:colOff>
      <xdr:row>671</xdr:row>
      <xdr:rowOff>13609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93153BF8-19A8-4C5D-9B94-D051FAD9A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4167" y="146690987"/>
          <a:ext cx="3936196" cy="1767842"/>
        </a:xfrm>
        <a:prstGeom prst="rect">
          <a:avLst/>
        </a:prstGeom>
      </xdr:spPr>
    </xdr:pic>
    <xdr:clientData/>
  </xdr:twoCellAnchor>
  <xdr:twoCellAnchor editAs="oneCell">
    <xdr:from>
      <xdr:col>6</xdr:col>
      <xdr:colOff>176893</xdr:colOff>
      <xdr:row>676</xdr:row>
      <xdr:rowOff>40822</xdr:rowOff>
    </xdr:from>
    <xdr:to>
      <xdr:col>11</xdr:col>
      <xdr:colOff>108858</xdr:colOff>
      <xdr:row>685</xdr:row>
      <xdr:rowOff>179349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6E7EDED-CE5F-41AD-957F-C2F83E51C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261213" y="149590942"/>
          <a:ext cx="3330485" cy="2127347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</xdr:colOff>
      <xdr:row>65</xdr:row>
      <xdr:rowOff>13607</xdr:rowOff>
    </xdr:from>
    <xdr:to>
      <xdr:col>6</xdr:col>
      <xdr:colOff>666750</xdr:colOff>
      <xdr:row>73</xdr:row>
      <xdr:rowOff>6435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DA646E94-9B18-4218-9A8E-42B52C69BB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11381" y="14552567"/>
          <a:ext cx="4039689" cy="176066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113</xdr:row>
      <xdr:rowOff>0</xdr:rowOff>
    </xdr:from>
    <xdr:to>
      <xdr:col>6</xdr:col>
      <xdr:colOff>517073</xdr:colOff>
      <xdr:row>120</xdr:row>
      <xdr:rowOff>179207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3C6A2778-1E61-4C21-A79A-2CC30C6AD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70561" y="25123140"/>
          <a:ext cx="3930832" cy="1726067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707</xdr:row>
      <xdr:rowOff>40820</xdr:rowOff>
    </xdr:from>
    <xdr:to>
      <xdr:col>6</xdr:col>
      <xdr:colOff>381001</xdr:colOff>
      <xdr:row>714</xdr:row>
      <xdr:rowOff>136071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73D75465-A549-4A01-9731-B4F9EEC7A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97774" y="156441320"/>
          <a:ext cx="3767547" cy="1642111"/>
        </a:xfrm>
        <a:prstGeom prst="rect">
          <a:avLst/>
        </a:prstGeom>
      </xdr:spPr>
    </xdr:pic>
    <xdr:clientData/>
  </xdr:twoCellAnchor>
  <xdr:twoCellAnchor editAs="oneCell">
    <xdr:from>
      <xdr:col>11</xdr:col>
      <xdr:colOff>40822</xdr:colOff>
      <xdr:row>692</xdr:row>
      <xdr:rowOff>27215</xdr:rowOff>
    </xdr:from>
    <xdr:to>
      <xdr:col>19</xdr:col>
      <xdr:colOff>136289</xdr:colOff>
      <xdr:row>706</xdr:row>
      <xdr:rowOff>27212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ADDF1E8A-7313-47E6-9416-B787D7ACD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523662" y="153113015"/>
          <a:ext cx="5459947" cy="309371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691</xdr:row>
      <xdr:rowOff>190500</xdr:rowOff>
    </xdr:from>
    <xdr:to>
      <xdr:col>8</xdr:col>
      <xdr:colOff>361300</xdr:colOff>
      <xdr:row>697</xdr:row>
      <xdr:rowOff>70910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83DC3FFF-B769-4500-B96B-537988F90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65810" y="153055320"/>
          <a:ext cx="5043790" cy="1206290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577</xdr:row>
      <xdr:rowOff>13607</xdr:rowOff>
    </xdr:from>
    <xdr:to>
      <xdr:col>6</xdr:col>
      <xdr:colOff>569053</xdr:colOff>
      <xdr:row>585</xdr:row>
      <xdr:rowOff>13607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4AA88F35-E311-4681-AAED-AFC4FCA43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84168" y="127671467"/>
          <a:ext cx="3969205" cy="1767840"/>
        </a:xfrm>
        <a:prstGeom prst="rect">
          <a:avLst/>
        </a:prstGeom>
      </xdr:spPr>
    </xdr:pic>
    <xdr:clientData/>
  </xdr:twoCellAnchor>
  <xdr:twoCellAnchor editAs="oneCell">
    <xdr:from>
      <xdr:col>6</xdr:col>
      <xdr:colOff>122465</xdr:colOff>
      <xdr:row>590</xdr:row>
      <xdr:rowOff>27215</xdr:rowOff>
    </xdr:from>
    <xdr:to>
      <xdr:col>9</xdr:col>
      <xdr:colOff>571500</xdr:colOff>
      <xdr:row>599</xdr:row>
      <xdr:rowOff>103551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F82FAA01-1900-4253-99A6-145AEDF44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206785" y="130557815"/>
          <a:ext cx="2514055" cy="2065156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605</xdr:row>
      <xdr:rowOff>0</xdr:rowOff>
    </xdr:from>
    <xdr:to>
      <xdr:col>8</xdr:col>
      <xdr:colOff>340178</xdr:colOff>
      <xdr:row>614</xdr:row>
      <xdr:rowOff>145336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759F1251-D545-4011-BD18-AF08BC4F6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97775" y="133845300"/>
          <a:ext cx="5090703" cy="2134156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590</xdr:row>
      <xdr:rowOff>13607</xdr:rowOff>
    </xdr:from>
    <xdr:to>
      <xdr:col>6</xdr:col>
      <xdr:colOff>38100</xdr:colOff>
      <xdr:row>599</xdr:row>
      <xdr:rowOff>176892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4C20E7E3-AF8C-4A44-A627-095A9623A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97774" y="130544207"/>
          <a:ext cx="3424646" cy="2152105"/>
        </a:xfrm>
        <a:prstGeom prst="rect">
          <a:avLst/>
        </a:prstGeom>
      </xdr:spPr>
    </xdr:pic>
    <xdr:clientData/>
  </xdr:twoCellAnchor>
  <xdr:twoCellAnchor editAs="oneCell">
    <xdr:from>
      <xdr:col>10</xdr:col>
      <xdr:colOff>27213</xdr:colOff>
      <xdr:row>590</xdr:row>
      <xdr:rowOff>54430</xdr:rowOff>
    </xdr:from>
    <xdr:to>
      <xdr:col>14</xdr:col>
      <xdr:colOff>308275</xdr:colOff>
      <xdr:row>598</xdr:row>
      <xdr:rowOff>149678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3B1CE049-0E3A-4F25-94CE-982744E75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854733" y="130585030"/>
          <a:ext cx="2948062" cy="1863088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652</xdr:row>
      <xdr:rowOff>27214</xdr:rowOff>
    </xdr:from>
    <xdr:to>
      <xdr:col>6</xdr:col>
      <xdr:colOff>2176</xdr:colOff>
      <xdr:row>660</xdr:row>
      <xdr:rowOff>108857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24511BF-3787-4143-A4B3-CB28D1095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97774" y="144273814"/>
          <a:ext cx="3388722" cy="1849483"/>
        </a:xfrm>
        <a:prstGeom prst="rect">
          <a:avLst/>
        </a:prstGeom>
      </xdr:spPr>
    </xdr:pic>
    <xdr:clientData/>
  </xdr:twoCellAnchor>
  <xdr:twoCellAnchor editAs="oneCell">
    <xdr:from>
      <xdr:col>6</xdr:col>
      <xdr:colOff>394609</xdr:colOff>
      <xdr:row>654</xdr:row>
      <xdr:rowOff>1</xdr:rowOff>
    </xdr:from>
    <xdr:to>
      <xdr:col>12</xdr:col>
      <xdr:colOff>604760</xdr:colOff>
      <xdr:row>658</xdr:row>
      <xdr:rowOff>126680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316DFABB-A900-43D2-B915-564E71F1A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478929" y="144688561"/>
          <a:ext cx="4279231" cy="1010599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381001</xdr:colOff>
      <xdr:row>651</xdr:row>
      <xdr:rowOff>13609</xdr:rowOff>
    </xdr:from>
    <xdr:to>
      <xdr:col>12</xdr:col>
      <xdr:colOff>503465</xdr:colOff>
      <xdr:row>653</xdr:row>
      <xdr:rowOff>90247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411DE7EF-66C7-4167-89C3-F5BF00D4D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465321" y="144039229"/>
          <a:ext cx="4191544" cy="518598"/>
        </a:xfrm>
        <a:prstGeom prst="rect">
          <a:avLst/>
        </a:prstGeom>
      </xdr:spPr>
    </xdr:pic>
    <xdr:clientData/>
  </xdr:twoCellAnchor>
  <xdr:twoCellAnchor editAs="oneCell">
    <xdr:from>
      <xdr:col>0</xdr:col>
      <xdr:colOff>672354</xdr:colOff>
      <xdr:row>751</xdr:row>
      <xdr:rowOff>20811</xdr:rowOff>
    </xdr:from>
    <xdr:to>
      <xdr:col>6</xdr:col>
      <xdr:colOff>465045</xdr:colOff>
      <xdr:row>759</xdr:row>
      <xdr:rowOff>10601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1ABEE70-164C-47BC-8F06-ADB8C8EB3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72354" y="166144431"/>
          <a:ext cx="3877011" cy="175763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16009</xdr:colOff>
      <xdr:row>869</xdr:row>
      <xdr:rowOff>54429</xdr:rowOff>
    </xdr:from>
    <xdr:to>
      <xdr:col>6</xdr:col>
      <xdr:colOff>505867</xdr:colOff>
      <xdr:row>876</xdr:row>
      <xdr:rowOff>182120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5E482EE-8992-4CE2-91B4-563B8FFB6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86569" y="192253689"/>
          <a:ext cx="3903618" cy="1674551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719</xdr:row>
      <xdr:rowOff>27215</xdr:rowOff>
    </xdr:from>
    <xdr:to>
      <xdr:col>5</xdr:col>
      <xdr:colOff>465285</xdr:colOff>
      <xdr:row>728</xdr:row>
      <xdr:rowOff>40822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60569AE1-0726-4A5E-9CC7-7574D23F4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84167" y="159079475"/>
          <a:ext cx="3194878" cy="2002427"/>
        </a:xfrm>
        <a:prstGeom prst="rect">
          <a:avLst/>
        </a:prstGeom>
      </xdr:spPr>
    </xdr:pic>
    <xdr:clientData/>
  </xdr:twoCellAnchor>
  <xdr:twoCellAnchor editAs="oneCell">
    <xdr:from>
      <xdr:col>5</xdr:col>
      <xdr:colOff>557894</xdr:colOff>
      <xdr:row>719</xdr:row>
      <xdr:rowOff>40822</xdr:rowOff>
    </xdr:from>
    <xdr:to>
      <xdr:col>10</xdr:col>
      <xdr:colOff>640029</xdr:colOff>
      <xdr:row>728</xdr:row>
      <xdr:rowOff>175808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E1480D81-2A6A-43E0-894D-A76353E3D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971654" y="159093082"/>
          <a:ext cx="3495895" cy="212380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676</xdr:row>
      <xdr:rowOff>68036</xdr:rowOff>
    </xdr:from>
    <xdr:to>
      <xdr:col>6</xdr:col>
      <xdr:colOff>40821</xdr:colOff>
      <xdr:row>685</xdr:row>
      <xdr:rowOff>143428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7B2709FD-8286-4DDB-AA3D-2FA4343B3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65810" y="149618156"/>
          <a:ext cx="3359331" cy="2064212"/>
        </a:xfrm>
        <a:prstGeom prst="rect">
          <a:avLst/>
        </a:prstGeom>
      </xdr:spPr>
    </xdr:pic>
    <xdr:clientData/>
  </xdr:twoCellAnchor>
  <xdr:twoCellAnchor editAs="oneCell">
    <xdr:from>
      <xdr:col>5</xdr:col>
      <xdr:colOff>625928</xdr:colOff>
      <xdr:row>732</xdr:row>
      <xdr:rowOff>13608</xdr:rowOff>
    </xdr:from>
    <xdr:to>
      <xdr:col>12</xdr:col>
      <xdr:colOff>536775</xdr:colOff>
      <xdr:row>743</xdr:row>
      <xdr:rowOff>35695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6C69A28E-D0F7-4B8F-946D-42F9471FC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4039688" y="161938608"/>
          <a:ext cx="4650487" cy="2452867"/>
        </a:xfrm>
        <a:prstGeom prst="rect">
          <a:avLst/>
        </a:prstGeom>
      </xdr:spPr>
    </xdr:pic>
    <xdr:clientData/>
  </xdr:twoCellAnchor>
  <xdr:twoCellAnchor editAs="oneCell">
    <xdr:from>
      <xdr:col>1</xdr:col>
      <xdr:colOff>13606</xdr:colOff>
      <xdr:row>732</xdr:row>
      <xdr:rowOff>13606</xdr:rowOff>
    </xdr:from>
    <xdr:to>
      <xdr:col>5</xdr:col>
      <xdr:colOff>544286</xdr:colOff>
      <xdr:row>746</xdr:row>
      <xdr:rowOff>19498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8B366804-F101-47C8-8A46-3F3DB78FC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84166" y="161938606"/>
          <a:ext cx="3273880" cy="3099612"/>
        </a:xfrm>
        <a:prstGeom prst="rect">
          <a:avLst/>
        </a:prstGeom>
      </xdr:spPr>
    </xdr:pic>
    <xdr:clientData/>
  </xdr:twoCellAnchor>
  <xdr:twoCellAnchor editAs="oneCell">
    <xdr:from>
      <xdr:col>5</xdr:col>
      <xdr:colOff>666749</xdr:colOff>
      <xdr:row>743</xdr:row>
      <xdr:rowOff>40821</xdr:rowOff>
    </xdr:from>
    <xdr:to>
      <xdr:col>10</xdr:col>
      <xdr:colOff>530680</xdr:colOff>
      <xdr:row>745</xdr:row>
      <xdr:rowOff>190031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7B8AFDE4-B0BA-4C91-97AB-6930D52AC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080509" y="164396601"/>
          <a:ext cx="3277691" cy="591170"/>
        </a:xfrm>
        <a:prstGeom prst="rect">
          <a:avLst/>
        </a:prstGeom>
      </xdr:spPr>
    </xdr:pic>
    <xdr:clientData/>
  </xdr:twoCellAnchor>
  <xdr:twoCellAnchor editAs="oneCell">
    <xdr:from>
      <xdr:col>1</xdr:col>
      <xdr:colOff>11206</xdr:colOff>
      <xdr:row>760</xdr:row>
      <xdr:rowOff>67235</xdr:rowOff>
    </xdr:from>
    <xdr:to>
      <xdr:col>5</xdr:col>
      <xdr:colOff>655301</xdr:colOff>
      <xdr:row>769</xdr:row>
      <xdr:rowOff>211748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8EE48228-66F6-4559-8E05-1078CCE62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81766" y="168179675"/>
          <a:ext cx="3387295" cy="2133333"/>
        </a:xfrm>
        <a:prstGeom prst="rect">
          <a:avLst/>
        </a:prstGeom>
      </xdr:spPr>
    </xdr:pic>
    <xdr:clientData/>
  </xdr:twoCellAnchor>
  <xdr:twoCellAnchor editAs="oneCell">
    <xdr:from>
      <xdr:col>6</xdr:col>
      <xdr:colOff>29615</xdr:colOff>
      <xdr:row>760</xdr:row>
      <xdr:rowOff>51227</xdr:rowOff>
    </xdr:from>
    <xdr:to>
      <xdr:col>11</xdr:col>
      <xdr:colOff>119911</xdr:colOff>
      <xdr:row>769</xdr:row>
      <xdr:rowOff>204544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537332C3-A11A-4878-AC76-528E08257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113935" y="168163667"/>
          <a:ext cx="3488816" cy="2142137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76</xdr:row>
      <xdr:rowOff>27215</xdr:rowOff>
    </xdr:from>
    <xdr:to>
      <xdr:col>4</xdr:col>
      <xdr:colOff>653143</xdr:colOff>
      <xdr:row>83</xdr:row>
      <xdr:rowOff>139872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C593F5B1-73F1-4BE5-8CDF-AA9EF128A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97774" y="16996955"/>
          <a:ext cx="2698569" cy="1659517"/>
        </a:xfrm>
        <a:prstGeom prst="rect">
          <a:avLst/>
        </a:prstGeom>
      </xdr:spPr>
    </xdr:pic>
    <xdr:clientData/>
  </xdr:twoCellAnchor>
  <xdr:twoCellAnchor editAs="oneCell">
    <xdr:from>
      <xdr:col>1</xdr:col>
      <xdr:colOff>54430</xdr:colOff>
      <xdr:row>151</xdr:row>
      <xdr:rowOff>13608</xdr:rowOff>
    </xdr:from>
    <xdr:to>
      <xdr:col>6</xdr:col>
      <xdr:colOff>639538</xdr:colOff>
      <xdr:row>158</xdr:row>
      <xdr:rowOff>203750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620ACF15-B6C3-4C73-83AC-0A74368EF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724990" y="33533988"/>
          <a:ext cx="3998868" cy="1737002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164</xdr:row>
      <xdr:rowOff>68037</xdr:rowOff>
    </xdr:from>
    <xdr:to>
      <xdr:col>5</xdr:col>
      <xdr:colOff>517072</xdr:colOff>
      <xdr:row>173</xdr:row>
      <xdr:rowOff>128561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7637CBED-B22F-4081-87D7-30577DBF5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724989" y="36461157"/>
          <a:ext cx="3205843" cy="2049344"/>
        </a:xfrm>
        <a:prstGeom prst="rect">
          <a:avLst/>
        </a:prstGeom>
      </xdr:spPr>
    </xdr:pic>
    <xdr:clientData/>
  </xdr:twoCellAnchor>
  <xdr:twoCellAnchor editAs="oneCell">
    <xdr:from>
      <xdr:col>10</xdr:col>
      <xdr:colOff>449035</xdr:colOff>
      <xdr:row>164</xdr:row>
      <xdr:rowOff>13607</xdr:rowOff>
    </xdr:from>
    <xdr:to>
      <xdr:col>15</xdr:col>
      <xdr:colOff>462642</xdr:colOff>
      <xdr:row>173</xdr:row>
      <xdr:rowOff>90506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4A91E4C3-5622-40F1-BF73-4603E9920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7276555" y="36406727"/>
          <a:ext cx="3351167" cy="2065719"/>
        </a:xfrm>
        <a:prstGeom prst="rect">
          <a:avLst/>
        </a:prstGeom>
      </xdr:spPr>
    </xdr:pic>
    <xdr:clientData/>
  </xdr:twoCellAnchor>
  <xdr:twoCellAnchor editAs="oneCell">
    <xdr:from>
      <xdr:col>5</xdr:col>
      <xdr:colOff>557892</xdr:colOff>
      <xdr:row>164</xdr:row>
      <xdr:rowOff>68035</xdr:rowOff>
    </xdr:from>
    <xdr:to>
      <xdr:col>10</xdr:col>
      <xdr:colOff>340179</xdr:colOff>
      <xdr:row>173</xdr:row>
      <xdr:rowOff>132706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35DEFEBD-FECD-4ADB-8E1F-65C19AC2B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971652" y="36461155"/>
          <a:ext cx="3196047" cy="2053491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180</xdr:row>
      <xdr:rowOff>54429</xdr:rowOff>
    </xdr:from>
    <xdr:to>
      <xdr:col>6</xdr:col>
      <xdr:colOff>530679</xdr:colOff>
      <xdr:row>188</xdr:row>
      <xdr:rowOff>20673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EFE5EF33-5419-4577-BADB-A02EB738F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97774" y="39983229"/>
          <a:ext cx="3917225" cy="1734084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210</xdr:row>
      <xdr:rowOff>190501</xdr:rowOff>
    </xdr:from>
    <xdr:to>
      <xdr:col>8</xdr:col>
      <xdr:colOff>272143</xdr:colOff>
      <xdr:row>220</xdr:row>
      <xdr:rowOff>97118</xdr:rowOff>
    </xdr:to>
    <xdr:pic>
      <xdr:nvPicPr>
        <xdr:cNvPr id="76" name="그림 75" descr="텍스트, 스크린샷, 번호, 폰트이(가) 표시된 사진&#10;&#10;자동 생성된 설명">
          <a:extLst>
            <a:ext uri="{FF2B5EF4-FFF2-40B4-BE49-F238E27FC236}">
              <a16:creationId xmlns:a16="http://schemas.microsoft.com/office/drawing/2014/main" id="{EB757985-1CFF-4590-8828-F2B75AAE3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711382" y="46748701"/>
          <a:ext cx="5009061" cy="2116417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233</xdr:row>
      <xdr:rowOff>13608</xdr:rowOff>
    </xdr:from>
    <xdr:to>
      <xdr:col>6</xdr:col>
      <xdr:colOff>668726</xdr:colOff>
      <xdr:row>241</xdr:row>
      <xdr:rowOff>2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8674DF5A-C279-4B7E-9227-D20AFC6A2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84168" y="51654348"/>
          <a:ext cx="4068878" cy="1754234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666750</xdr:colOff>
      <xdr:row>194</xdr:row>
      <xdr:rowOff>27214</xdr:rowOff>
    </xdr:from>
    <xdr:to>
      <xdr:col>6</xdr:col>
      <xdr:colOff>45395</xdr:colOff>
      <xdr:row>203</xdr:row>
      <xdr:rowOff>152674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F8A9773E-724F-4D5D-A160-A824969B0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66750" y="43049734"/>
          <a:ext cx="3462965" cy="2114280"/>
        </a:xfrm>
        <a:prstGeom prst="rect">
          <a:avLst/>
        </a:prstGeom>
      </xdr:spPr>
    </xdr:pic>
    <xdr:clientData/>
  </xdr:twoCellAnchor>
  <xdr:twoCellAnchor editAs="oneCell">
    <xdr:from>
      <xdr:col>6</xdr:col>
      <xdr:colOff>204108</xdr:colOff>
      <xdr:row>194</xdr:row>
      <xdr:rowOff>0</xdr:rowOff>
    </xdr:from>
    <xdr:to>
      <xdr:col>11</xdr:col>
      <xdr:colOff>284878</xdr:colOff>
      <xdr:row>203</xdr:row>
      <xdr:rowOff>154039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C8E2FD8B-5148-491F-B2CB-40D3FC66E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288428" y="43022520"/>
          <a:ext cx="3479290" cy="2142859"/>
        </a:xfrm>
        <a:prstGeom prst="rect">
          <a:avLst/>
        </a:prstGeom>
      </xdr:spPr>
    </xdr:pic>
    <xdr:clientData/>
  </xdr:twoCellAnchor>
  <xdr:twoCellAnchor editAs="oneCell">
    <xdr:from>
      <xdr:col>13</xdr:col>
      <xdr:colOff>285750</xdr:colOff>
      <xdr:row>195</xdr:row>
      <xdr:rowOff>81642</xdr:rowOff>
    </xdr:from>
    <xdr:to>
      <xdr:col>16</xdr:col>
      <xdr:colOff>536091</xdr:colOff>
      <xdr:row>203</xdr:row>
      <xdr:rowOff>176892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2E96E03C-8C65-409B-95D6-530C95129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109710" y="43325142"/>
          <a:ext cx="2262021" cy="1863090"/>
        </a:xfrm>
        <a:prstGeom prst="rect">
          <a:avLst/>
        </a:prstGeom>
      </xdr:spPr>
    </xdr:pic>
    <xdr:clientData/>
  </xdr:twoCellAnchor>
  <xdr:twoCellAnchor editAs="oneCell">
    <xdr:from>
      <xdr:col>11</xdr:col>
      <xdr:colOff>503464</xdr:colOff>
      <xdr:row>195</xdr:row>
      <xdr:rowOff>81643</xdr:rowOff>
    </xdr:from>
    <xdr:to>
      <xdr:col>13</xdr:col>
      <xdr:colOff>247803</xdr:colOff>
      <xdr:row>203</xdr:row>
      <xdr:rowOff>153999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2A88CF64-1A43-4C5A-8B6F-CC909E779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986304" y="43325143"/>
          <a:ext cx="1085459" cy="1840196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190500</xdr:colOff>
      <xdr:row>193</xdr:row>
      <xdr:rowOff>139604</xdr:rowOff>
    </xdr:from>
    <xdr:to>
      <xdr:col>16</xdr:col>
      <xdr:colOff>618113</xdr:colOff>
      <xdr:row>195</xdr:row>
      <xdr:rowOff>51753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E0AB8771-FDB6-4E14-AEFB-5AD1AA234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014460" y="42941144"/>
          <a:ext cx="2439293" cy="354109"/>
        </a:xfrm>
        <a:prstGeom prst="rect">
          <a:avLst/>
        </a:prstGeom>
      </xdr:spPr>
    </xdr:pic>
    <xdr:clientData/>
  </xdr:twoCellAnchor>
  <xdr:twoCellAnchor editAs="oneCell">
    <xdr:from>
      <xdr:col>8</xdr:col>
      <xdr:colOff>27213</xdr:colOff>
      <xdr:row>180</xdr:row>
      <xdr:rowOff>13607</xdr:rowOff>
    </xdr:from>
    <xdr:to>
      <xdr:col>11</xdr:col>
      <xdr:colOff>327595</xdr:colOff>
      <xdr:row>188</xdr:row>
      <xdr:rowOff>176893</xdr:rowOff>
    </xdr:to>
    <xdr:pic>
      <xdr:nvPicPr>
        <xdr:cNvPr id="83" name="그림 82" descr="텍스트, 그래프, 라인, 도표이(가) 표시된 사진">
          <a:extLst>
            <a:ext uri="{FF2B5EF4-FFF2-40B4-BE49-F238E27FC236}">
              <a16:creationId xmlns:a16="http://schemas.microsoft.com/office/drawing/2014/main" id="{0D9A8748-E514-4F9E-9871-7CC8E8C05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475513" y="39942407"/>
          <a:ext cx="2334922" cy="1931126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282</xdr:row>
      <xdr:rowOff>27215</xdr:rowOff>
    </xdr:from>
    <xdr:to>
      <xdr:col>6</xdr:col>
      <xdr:colOff>582184</xdr:colOff>
      <xdr:row>290</xdr:row>
      <xdr:rowOff>0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D18FEFEE-AE6D-4809-87D4-6983657AF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97774" y="62495975"/>
          <a:ext cx="3968730" cy="1740625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331</xdr:row>
      <xdr:rowOff>13607</xdr:rowOff>
    </xdr:from>
    <xdr:to>
      <xdr:col>6</xdr:col>
      <xdr:colOff>598715</xdr:colOff>
      <xdr:row>339</xdr:row>
      <xdr:rowOff>3973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79132EAE-4DDA-4742-968C-B17D52F9E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711382" y="73310387"/>
          <a:ext cx="3971653" cy="1758206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383</xdr:row>
      <xdr:rowOff>-1</xdr:rowOff>
    </xdr:from>
    <xdr:to>
      <xdr:col>6</xdr:col>
      <xdr:colOff>530680</xdr:colOff>
      <xdr:row>390</xdr:row>
      <xdr:rowOff>196684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6B8ECEAC-4C15-413F-B6A6-C5457B571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84168" y="84787739"/>
          <a:ext cx="3930832" cy="1743545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554</xdr:row>
      <xdr:rowOff>13608</xdr:rowOff>
    </xdr:from>
    <xdr:to>
      <xdr:col>7</xdr:col>
      <xdr:colOff>427823</xdr:colOff>
      <xdr:row>567</xdr:row>
      <xdr:rowOff>27216</xdr:rowOff>
    </xdr:to>
    <xdr:pic>
      <xdr:nvPicPr>
        <xdr:cNvPr id="87" name="그림 86" descr="신세계건설 매출원가율 추이./출처=딥서치">
          <a:extLst>
            <a:ext uri="{FF2B5EF4-FFF2-40B4-BE49-F238E27FC236}">
              <a16:creationId xmlns:a16="http://schemas.microsoft.com/office/drawing/2014/main" id="{B148CB68-78D4-4583-BE09-911F256C7B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167" y="122588928"/>
          <a:ext cx="4498536" cy="28863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535</xdr:row>
      <xdr:rowOff>0</xdr:rowOff>
    </xdr:from>
    <xdr:to>
      <xdr:col>6</xdr:col>
      <xdr:colOff>598714</xdr:colOff>
      <xdr:row>542</xdr:row>
      <xdr:rowOff>176456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1EEE710E-89F2-49DA-B209-25537E212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97774" y="118376700"/>
          <a:ext cx="3985260" cy="1723316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501</xdr:row>
      <xdr:rowOff>13607</xdr:rowOff>
    </xdr:from>
    <xdr:to>
      <xdr:col>6</xdr:col>
      <xdr:colOff>449036</xdr:colOff>
      <xdr:row>508</xdr:row>
      <xdr:rowOff>189658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CD03FB6-FC04-4E45-994F-078438241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84167" y="110876987"/>
          <a:ext cx="3849189" cy="1722911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528</xdr:row>
      <xdr:rowOff>40822</xdr:rowOff>
    </xdr:from>
    <xdr:to>
      <xdr:col>10</xdr:col>
      <xdr:colOff>501679</xdr:colOff>
      <xdr:row>530</xdr:row>
      <xdr:rowOff>118452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C228481D-6443-4962-8CA7-4E0CDC504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84167" y="116870662"/>
          <a:ext cx="6645032" cy="519590"/>
        </a:xfrm>
        <a:prstGeom prst="rect">
          <a:avLst/>
        </a:prstGeom>
      </xdr:spPr>
    </xdr:pic>
    <xdr:clientData/>
  </xdr:twoCellAnchor>
  <xdr:twoCellAnchor editAs="oneCell">
    <xdr:from>
      <xdr:col>10</xdr:col>
      <xdr:colOff>394607</xdr:colOff>
      <xdr:row>442</xdr:row>
      <xdr:rowOff>1</xdr:rowOff>
    </xdr:from>
    <xdr:to>
      <xdr:col>14</xdr:col>
      <xdr:colOff>635015</xdr:colOff>
      <xdr:row>451</xdr:row>
      <xdr:rowOff>163287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2F4BF92F-F37C-4525-AD60-5790B9B2D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7222127" y="97825561"/>
          <a:ext cx="2907408" cy="215210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774</xdr:row>
      <xdr:rowOff>0</xdr:rowOff>
    </xdr:from>
    <xdr:to>
      <xdr:col>6</xdr:col>
      <xdr:colOff>530679</xdr:colOff>
      <xdr:row>781</xdr:row>
      <xdr:rowOff>173022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36BF1AFB-8915-4B93-9D0A-8AB2254D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70560" y="171206160"/>
          <a:ext cx="3944439" cy="1719882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803</xdr:row>
      <xdr:rowOff>0</xdr:rowOff>
    </xdr:from>
    <xdr:to>
      <xdr:col>6</xdr:col>
      <xdr:colOff>666606</xdr:colOff>
      <xdr:row>811</xdr:row>
      <xdr:rowOff>40822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EAC89FD-5DD9-47C5-B4B2-D8C4B552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84167" y="177614580"/>
          <a:ext cx="4066759" cy="1808662"/>
        </a:xfrm>
        <a:prstGeom prst="rect">
          <a:avLst/>
        </a:prstGeom>
      </xdr:spPr>
    </xdr:pic>
    <xdr:clientData/>
  </xdr:twoCellAnchor>
  <xdr:twoCellAnchor editAs="oneCell">
    <xdr:from>
      <xdr:col>1</xdr:col>
      <xdr:colOff>27216</xdr:colOff>
      <xdr:row>816</xdr:row>
      <xdr:rowOff>130402</xdr:rowOff>
    </xdr:from>
    <xdr:to>
      <xdr:col>5</xdr:col>
      <xdr:colOff>272145</xdr:colOff>
      <xdr:row>825</xdr:row>
      <xdr:rowOff>55563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8C12A530-5EC5-48C0-9B37-B60BA2B66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97776" y="180617722"/>
          <a:ext cx="2988129" cy="1913981"/>
        </a:xfrm>
        <a:prstGeom prst="rect">
          <a:avLst/>
        </a:prstGeom>
      </xdr:spPr>
    </xdr:pic>
    <xdr:clientData/>
  </xdr:twoCellAnchor>
  <xdr:twoCellAnchor editAs="oneCell">
    <xdr:from>
      <xdr:col>5</xdr:col>
      <xdr:colOff>394608</xdr:colOff>
      <xdr:row>816</xdr:row>
      <xdr:rowOff>149680</xdr:rowOff>
    </xdr:from>
    <xdr:to>
      <xdr:col>9</xdr:col>
      <xdr:colOff>290273</xdr:colOff>
      <xdr:row>825</xdr:row>
      <xdr:rowOff>138485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6A386321-C9E2-4030-9B93-297FF971B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808368" y="180637000"/>
          <a:ext cx="2631245" cy="1977625"/>
        </a:xfrm>
        <a:prstGeom prst="rect">
          <a:avLst/>
        </a:prstGeom>
      </xdr:spPr>
    </xdr:pic>
    <xdr:clientData/>
  </xdr:twoCellAnchor>
  <xdr:twoCellAnchor editAs="oneCell">
    <xdr:from>
      <xdr:col>9</xdr:col>
      <xdr:colOff>285748</xdr:colOff>
      <xdr:row>816</xdr:row>
      <xdr:rowOff>68037</xdr:rowOff>
    </xdr:from>
    <xdr:to>
      <xdr:col>13</xdr:col>
      <xdr:colOff>195302</xdr:colOff>
      <xdr:row>825</xdr:row>
      <xdr:rowOff>95250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35B13C17-42C8-4FE1-A143-7BE151355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435088" y="180555357"/>
          <a:ext cx="2584174" cy="2016033"/>
        </a:xfrm>
        <a:prstGeom prst="rect">
          <a:avLst/>
        </a:prstGeom>
      </xdr:spPr>
    </xdr:pic>
    <xdr:clientData/>
  </xdr:twoCellAnchor>
  <xdr:twoCellAnchor editAs="oneCell">
    <xdr:from>
      <xdr:col>1</xdr:col>
      <xdr:colOff>11206</xdr:colOff>
      <xdr:row>788</xdr:row>
      <xdr:rowOff>0</xdr:rowOff>
    </xdr:from>
    <xdr:to>
      <xdr:col>5</xdr:col>
      <xdr:colOff>0</xdr:colOff>
      <xdr:row>795</xdr:row>
      <xdr:rowOff>50638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75A03A73-3D8B-4AA1-86B0-89309489E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81766" y="174299880"/>
          <a:ext cx="2731994" cy="1597498"/>
        </a:xfrm>
        <a:prstGeom prst="rect">
          <a:avLst/>
        </a:prstGeom>
      </xdr:spPr>
    </xdr:pic>
    <xdr:clientData/>
  </xdr:twoCellAnchor>
  <xdr:twoCellAnchor editAs="oneCell">
    <xdr:from>
      <xdr:col>5</xdr:col>
      <xdr:colOff>44826</xdr:colOff>
      <xdr:row>788</xdr:row>
      <xdr:rowOff>0</xdr:rowOff>
    </xdr:from>
    <xdr:to>
      <xdr:col>9</xdr:col>
      <xdr:colOff>179295</xdr:colOff>
      <xdr:row>795</xdr:row>
      <xdr:rowOff>142173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9B0B5BA4-D08A-4305-AD3F-2A30FB004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458586" y="174299880"/>
          <a:ext cx="2870049" cy="1689033"/>
        </a:xfrm>
        <a:prstGeom prst="rect">
          <a:avLst/>
        </a:prstGeom>
      </xdr:spPr>
    </xdr:pic>
    <xdr:clientData/>
  </xdr:twoCellAnchor>
  <xdr:twoCellAnchor editAs="oneCell">
    <xdr:from>
      <xdr:col>9</xdr:col>
      <xdr:colOff>224118</xdr:colOff>
      <xdr:row>787</xdr:row>
      <xdr:rowOff>145676</xdr:rowOff>
    </xdr:from>
    <xdr:to>
      <xdr:col>13</xdr:col>
      <xdr:colOff>171821</xdr:colOff>
      <xdr:row>796</xdr:row>
      <xdr:rowOff>125210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98324E2C-44DB-4F2A-B83F-2223AF6DE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373458" y="174224576"/>
          <a:ext cx="2622323" cy="1968354"/>
        </a:xfrm>
        <a:prstGeom prst="rect">
          <a:avLst/>
        </a:prstGeom>
      </xdr:spPr>
    </xdr:pic>
    <xdr:clientData/>
  </xdr:twoCellAnchor>
  <xdr:twoCellAnchor editAs="oneCell">
    <xdr:from>
      <xdr:col>1</xdr:col>
      <xdr:colOff>22412</xdr:colOff>
      <xdr:row>798</xdr:row>
      <xdr:rowOff>33618</xdr:rowOff>
    </xdr:from>
    <xdr:to>
      <xdr:col>9</xdr:col>
      <xdr:colOff>358588</xdr:colOff>
      <xdr:row>799</xdr:row>
      <xdr:rowOff>141238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B887CD92-9173-491B-90B0-2BDC60CD0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92972" y="176543298"/>
          <a:ext cx="5814956" cy="3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44824</xdr:colOff>
      <xdr:row>786</xdr:row>
      <xdr:rowOff>22411</xdr:rowOff>
    </xdr:from>
    <xdr:to>
      <xdr:col>10</xdr:col>
      <xdr:colOff>257735</xdr:colOff>
      <xdr:row>787</xdr:row>
      <xdr:rowOff>115455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B79A73FD-06AB-4F99-A7F1-E1627BA0F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715384" y="173880331"/>
          <a:ext cx="6369871" cy="314024"/>
        </a:xfrm>
        <a:prstGeom prst="rect">
          <a:avLst/>
        </a:prstGeom>
      </xdr:spPr>
    </xdr:pic>
    <xdr:clientData/>
  </xdr:twoCellAnchor>
  <xdr:twoCellAnchor editAs="oneCell">
    <xdr:from>
      <xdr:col>1</xdr:col>
      <xdr:colOff>11205</xdr:colOff>
      <xdr:row>452</xdr:row>
      <xdr:rowOff>11206</xdr:rowOff>
    </xdr:from>
    <xdr:to>
      <xdr:col>8</xdr:col>
      <xdr:colOff>22411</xdr:colOff>
      <xdr:row>459</xdr:row>
      <xdr:rowOff>107042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57D2783C-79E6-4547-AC1C-58FBCED35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81765" y="100046566"/>
          <a:ext cx="4788946" cy="1642696"/>
        </a:xfrm>
        <a:prstGeom prst="rect">
          <a:avLst/>
        </a:prstGeom>
      </xdr:spPr>
    </xdr:pic>
    <xdr:clientData/>
  </xdr:twoCellAnchor>
  <xdr:twoCellAnchor editAs="oneCell">
    <xdr:from>
      <xdr:col>8</xdr:col>
      <xdr:colOff>33616</xdr:colOff>
      <xdr:row>451</xdr:row>
      <xdr:rowOff>190498</xdr:rowOff>
    </xdr:from>
    <xdr:to>
      <xdr:col>14</xdr:col>
      <xdr:colOff>568494</xdr:colOff>
      <xdr:row>459</xdr:row>
      <xdr:rowOff>156881</xdr:rowOff>
    </xdr:to>
    <xdr:pic>
      <xdr:nvPicPr>
        <xdr:cNvPr id="103" name="그림 102">
          <a:extLst>
            <a:ext uri="{FF2B5EF4-FFF2-40B4-BE49-F238E27FC236}">
              <a16:creationId xmlns:a16="http://schemas.microsoft.com/office/drawing/2014/main" id="{85920503-7583-4796-89B2-867F6C03C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5481916" y="100004878"/>
          <a:ext cx="4581098" cy="1734223"/>
        </a:xfrm>
        <a:prstGeom prst="rect">
          <a:avLst/>
        </a:prstGeom>
      </xdr:spPr>
    </xdr:pic>
    <xdr:clientData/>
  </xdr:twoCellAnchor>
  <xdr:twoCellAnchor editAs="oneCell">
    <xdr:from>
      <xdr:col>1</xdr:col>
      <xdr:colOff>56030</xdr:colOff>
      <xdr:row>462</xdr:row>
      <xdr:rowOff>11206</xdr:rowOff>
    </xdr:from>
    <xdr:to>
      <xdr:col>9</xdr:col>
      <xdr:colOff>339232</xdr:colOff>
      <xdr:row>463</xdr:row>
      <xdr:rowOff>198400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15FAB4CC-EDE4-4925-A1C6-7A0B9DAF5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726590" y="102256366"/>
          <a:ext cx="5761982" cy="4081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464</xdr:row>
      <xdr:rowOff>22412</xdr:rowOff>
    </xdr:from>
    <xdr:to>
      <xdr:col>10</xdr:col>
      <xdr:colOff>553955</xdr:colOff>
      <xdr:row>465</xdr:row>
      <xdr:rowOff>181028</xdr:rowOff>
    </xdr:to>
    <xdr:pic>
      <xdr:nvPicPr>
        <xdr:cNvPr id="105" name="그림 104">
          <a:extLst>
            <a:ext uri="{FF2B5EF4-FFF2-40B4-BE49-F238E27FC236}">
              <a16:creationId xmlns:a16="http://schemas.microsoft.com/office/drawing/2014/main" id="{1682A5A1-2321-4236-887F-E132949A3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70560" y="102709532"/>
          <a:ext cx="6710915" cy="3795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474</xdr:row>
      <xdr:rowOff>0</xdr:rowOff>
    </xdr:from>
    <xdr:to>
      <xdr:col>7</xdr:col>
      <xdr:colOff>168089</xdr:colOff>
      <xdr:row>482</xdr:row>
      <xdr:rowOff>9816</xdr:rowOff>
    </xdr:to>
    <xdr:pic>
      <xdr:nvPicPr>
        <xdr:cNvPr id="106" name="그림 105">
          <a:extLst>
            <a:ext uri="{FF2B5EF4-FFF2-40B4-BE49-F238E27FC236}">
              <a16:creationId xmlns:a16="http://schemas.microsoft.com/office/drawing/2014/main" id="{DD2E47F6-04C1-40F3-91BA-85431D560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70560" y="104896920"/>
          <a:ext cx="4252409" cy="17776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429</xdr:row>
      <xdr:rowOff>1</xdr:rowOff>
    </xdr:from>
    <xdr:to>
      <xdr:col>6</xdr:col>
      <xdr:colOff>627530</xdr:colOff>
      <xdr:row>436</xdr:row>
      <xdr:rowOff>204365</xdr:rowOff>
    </xdr:to>
    <xdr:pic>
      <xdr:nvPicPr>
        <xdr:cNvPr id="107" name="그림 106">
          <a:extLst>
            <a:ext uri="{FF2B5EF4-FFF2-40B4-BE49-F238E27FC236}">
              <a16:creationId xmlns:a16="http://schemas.microsoft.com/office/drawing/2014/main" id="{1AFF8E6D-F7AF-4206-AF63-F818A06F5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70560" y="94952821"/>
          <a:ext cx="4041290" cy="175122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834</xdr:row>
      <xdr:rowOff>0</xdr:rowOff>
    </xdr:from>
    <xdr:to>
      <xdr:col>6</xdr:col>
      <xdr:colOff>1794</xdr:colOff>
      <xdr:row>840</xdr:row>
      <xdr:rowOff>200259</xdr:rowOff>
    </xdr:to>
    <xdr:pic>
      <xdr:nvPicPr>
        <xdr:cNvPr id="108" name="그림 107">
          <a:extLst>
            <a:ext uri="{FF2B5EF4-FFF2-40B4-BE49-F238E27FC236}">
              <a16:creationId xmlns:a16="http://schemas.microsoft.com/office/drawing/2014/main" id="{CB3B5A35-6BE5-4B17-A29F-C66CB5733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70561" y="184464960"/>
          <a:ext cx="3415553" cy="1526139"/>
        </a:xfrm>
        <a:prstGeom prst="rect">
          <a:avLst/>
        </a:prstGeom>
      </xdr:spPr>
    </xdr:pic>
    <xdr:clientData/>
  </xdr:twoCellAnchor>
  <xdr:twoCellAnchor editAs="oneCell">
    <xdr:from>
      <xdr:col>1</xdr:col>
      <xdr:colOff>11206</xdr:colOff>
      <xdr:row>881</xdr:row>
      <xdr:rowOff>44824</xdr:rowOff>
    </xdr:from>
    <xdr:to>
      <xdr:col>8</xdr:col>
      <xdr:colOff>558534</xdr:colOff>
      <xdr:row>888</xdr:row>
      <xdr:rowOff>78929</xdr:rowOff>
    </xdr:to>
    <xdr:pic>
      <xdr:nvPicPr>
        <xdr:cNvPr id="109" name="그림 108">
          <a:extLst>
            <a:ext uri="{FF2B5EF4-FFF2-40B4-BE49-F238E27FC236}">
              <a16:creationId xmlns:a16="http://schemas.microsoft.com/office/drawing/2014/main" id="{3D7CA828-8684-489B-97D9-53C57E60C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81766" y="194895844"/>
          <a:ext cx="5325068" cy="1580965"/>
        </a:xfrm>
        <a:prstGeom prst="rect">
          <a:avLst/>
        </a:prstGeom>
      </xdr:spPr>
    </xdr:pic>
    <xdr:clientData/>
  </xdr:twoCellAnchor>
  <xdr:twoCellAnchor editAs="oneCell">
    <xdr:from>
      <xdr:col>1</xdr:col>
      <xdr:colOff>33618</xdr:colOff>
      <xdr:row>843</xdr:row>
      <xdr:rowOff>29810</xdr:rowOff>
    </xdr:from>
    <xdr:to>
      <xdr:col>5</xdr:col>
      <xdr:colOff>560294</xdr:colOff>
      <xdr:row>852</xdr:row>
      <xdr:rowOff>197486</xdr:rowOff>
    </xdr:to>
    <xdr:pic>
      <xdr:nvPicPr>
        <xdr:cNvPr id="110" name="그림 109">
          <a:extLst>
            <a:ext uri="{FF2B5EF4-FFF2-40B4-BE49-F238E27FC236}">
              <a16:creationId xmlns:a16="http://schemas.microsoft.com/office/drawing/2014/main" id="{E1C8A274-98C7-4D1F-98D0-01E019EB2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04178" y="186483590"/>
          <a:ext cx="3269876" cy="2156496"/>
        </a:xfrm>
        <a:prstGeom prst="rect">
          <a:avLst/>
        </a:prstGeom>
      </xdr:spPr>
    </xdr:pic>
    <xdr:clientData/>
  </xdr:twoCellAnchor>
  <xdr:twoCellAnchor editAs="oneCell">
    <xdr:from>
      <xdr:col>5</xdr:col>
      <xdr:colOff>605118</xdr:colOff>
      <xdr:row>843</xdr:row>
      <xdr:rowOff>0</xdr:rowOff>
    </xdr:from>
    <xdr:to>
      <xdr:col>10</xdr:col>
      <xdr:colOff>347382</xdr:colOff>
      <xdr:row>852</xdr:row>
      <xdr:rowOff>121883</xdr:rowOff>
    </xdr:to>
    <xdr:pic>
      <xdr:nvPicPr>
        <xdr:cNvPr id="111" name="그림 110">
          <a:extLst>
            <a:ext uri="{FF2B5EF4-FFF2-40B4-BE49-F238E27FC236}">
              <a16:creationId xmlns:a16="http://schemas.microsoft.com/office/drawing/2014/main" id="{522C0A2D-044E-401D-8F07-E54DF4023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4018878" y="186453780"/>
          <a:ext cx="3156024" cy="211070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9526</xdr:rowOff>
    </xdr:from>
    <xdr:to>
      <xdr:col>7</xdr:col>
      <xdr:colOff>440055</xdr:colOff>
      <xdr:row>15</xdr:row>
      <xdr:rowOff>120057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B0ADEE0-C4D1-4114-900F-683CBB9F8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2410" y="962026"/>
          <a:ext cx="5610225" cy="2541311"/>
        </a:xfrm>
        <a:prstGeom prst="rect">
          <a:avLst/>
        </a:prstGeom>
      </xdr:spPr>
    </xdr:pic>
    <xdr:clientData/>
  </xdr:twoCellAnchor>
  <xdr:twoCellAnchor editAs="oneCell">
    <xdr:from>
      <xdr:col>8</xdr:col>
      <xdr:colOff>645795</xdr:colOff>
      <xdr:row>3</xdr:row>
      <xdr:rowOff>81915</xdr:rowOff>
    </xdr:from>
    <xdr:to>
      <xdr:col>10</xdr:col>
      <xdr:colOff>232627</xdr:colOff>
      <xdr:row>5</xdr:row>
      <xdr:rowOff>116262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B8AE2CF-3EBB-46E2-94DF-9357BC237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355" y="904875"/>
          <a:ext cx="1583272" cy="430587"/>
        </a:xfrm>
        <a:prstGeom prst="rect">
          <a:avLst/>
        </a:prstGeom>
      </xdr:spPr>
    </xdr:pic>
    <xdr:clientData/>
  </xdr:twoCellAnchor>
  <xdr:twoCellAnchor editAs="oneCell">
    <xdr:from>
      <xdr:col>1</xdr:col>
      <xdr:colOff>9526</xdr:colOff>
      <xdr:row>371</xdr:row>
      <xdr:rowOff>28575</xdr:rowOff>
    </xdr:from>
    <xdr:to>
      <xdr:col>4</xdr:col>
      <xdr:colOff>220981</xdr:colOff>
      <xdr:row>380</xdr:row>
      <xdr:rowOff>44626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0562D56-DB2F-4521-92F3-D1468A706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5326" y="53101875"/>
          <a:ext cx="3259455" cy="200487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441</xdr:row>
      <xdr:rowOff>19050</xdr:rowOff>
    </xdr:from>
    <xdr:to>
      <xdr:col>2</xdr:col>
      <xdr:colOff>430530</xdr:colOff>
      <xdr:row>452</xdr:row>
      <xdr:rowOff>46685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28AF037-127D-49D2-ACCA-51A6D4E0F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4375" y="68941950"/>
          <a:ext cx="2078355" cy="2458415"/>
        </a:xfrm>
        <a:prstGeom prst="rect">
          <a:avLst/>
        </a:prstGeom>
      </xdr:spPr>
    </xdr:pic>
    <xdr:clientData/>
  </xdr:twoCellAnchor>
  <xdr:twoCellAnchor editAs="oneCell">
    <xdr:from>
      <xdr:col>4</xdr:col>
      <xdr:colOff>147136</xdr:colOff>
      <xdr:row>441</xdr:row>
      <xdr:rowOff>9526</xdr:rowOff>
    </xdr:from>
    <xdr:to>
      <xdr:col>6</xdr:col>
      <xdr:colOff>396502</xdr:colOff>
      <xdr:row>452</xdr:row>
      <xdr:rowOff>55246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9A9F0578-4AB6-4399-831C-597306C94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63716" y="68932426"/>
          <a:ext cx="1605726" cy="2476500"/>
        </a:xfrm>
        <a:prstGeom prst="rect">
          <a:avLst/>
        </a:prstGeom>
      </xdr:spPr>
    </xdr:pic>
    <xdr:clientData/>
  </xdr:twoCellAnchor>
  <xdr:twoCellAnchor editAs="oneCell">
    <xdr:from>
      <xdr:col>1</xdr:col>
      <xdr:colOff>32716</xdr:colOff>
      <xdr:row>477</xdr:row>
      <xdr:rowOff>47626</xdr:rowOff>
    </xdr:from>
    <xdr:to>
      <xdr:col>4</xdr:col>
      <xdr:colOff>106680</xdr:colOff>
      <xdr:row>480</xdr:row>
      <xdr:rowOff>175214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A04082CC-D079-45CF-85A5-78E6CE5DA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8516" y="76125706"/>
          <a:ext cx="3121964" cy="790528"/>
        </a:xfrm>
        <a:prstGeom prst="rect">
          <a:avLst/>
        </a:prstGeom>
      </xdr:spPr>
    </xdr:pic>
    <xdr:clientData/>
  </xdr:twoCellAnchor>
  <xdr:twoCellAnchor editAs="oneCell">
    <xdr:from>
      <xdr:col>5</xdr:col>
      <xdr:colOff>466725</xdr:colOff>
      <xdr:row>477</xdr:row>
      <xdr:rowOff>47625</xdr:rowOff>
    </xdr:from>
    <xdr:to>
      <xdr:col>9</xdr:col>
      <xdr:colOff>312420</xdr:colOff>
      <xdr:row>480</xdr:row>
      <xdr:rowOff>183174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CA120B70-6068-46C5-86DD-92B9AF42A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69105" y="76125705"/>
          <a:ext cx="3152775" cy="798489"/>
        </a:xfrm>
        <a:prstGeom prst="rect">
          <a:avLst/>
        </a:prstGeom>
      </xdr:spPr>
    </xdr:pic>
    <xdr:clientData/>
  </xdr:twoCellAnchor>
  <xdr:twoCellAnchor editAs="oneCell">
    <xdr:from>
      <xdr:col>1</xdr:col>
      <xdr:colOff>42841</xdr:colOff>
      <xdr:row>465</xdr:row>
      <xdr:rowOff>9525</xdr:rowOff>
    </xdr:from>
    <xdr:to>
      <xdr:col>4</xdr:col>
      <xdr:colOff>116205</xdr:colOff>
      <xdr:row>473</xdr:row>
      <xdr:rowOff>48582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F2C22385-977C-4B83-9CFF-64BB7EBA0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8641" y="73710165"/>
          <a:ext cx="3121364" cy="180689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172</xdr:row>
      <xdr:rowOff>133350</xdr:rowOff>
    </xdr:from>
    <xdr:to>
      <xdr:col>7</xdr:col>
      <xdr:colOff>92578</xdr:colOff>
      <xdr:row>179</xdr:row>
      <xdr:rowOff>199354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929C860-E98C-448D-AE6C-F494370A6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5325" y="31565850"/>
          <a:ext cx="5165593" cy="1612864"/>
        </a:xfrm>
        <a:prstGeom prst="rect">
          <a:avLst/>
        </a:prstGeom>
      </xdr:spPr>
    </xdr:pic>
    <xdr:clientData/>
  </xdr:twoCellAnchor>
  <xdr:twoCellAnchor editAs="oneCell">
    <xdr:from>
      <xdr:col>1</xdr:col>
      <xdr:colOff>19048</xdr:colOff>
      <xdr:row>562</xdr:row>
      <xdr:rowOff>28574</xdr:rowOff>
    </xdr:from>
    <xdr:to>
      <xdr:col>8</xdr:col>
      <xdr:colOff>89535</xdr:colOff>
      <xdr:row>570</xdr:row>
      <xdr:rowOff>150463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41248E5-B00A-4FE9-BDE3-16D592ED9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4848" y="88984454"/>
          <a:ext cx="5831207" cy="1889729"/>
        </a:xfrm>
        <a:prstGeom prst="rect">
          <a:avLst/>
        </a:prstGeom>
      </xdr:spPr>
    </xdr:pic>
    <xdr:clientData/>
  </xdr:twoCellAnchor>
  <xdr:twoCellAnchor editAs="oneCell">
    <xdr:from>
      <xdr:col>1</xdr:col>
      <xdr:colOff>26234</xdr:colOff>
      <xdr:row>183</xdr:row>
      <xdr:rowOff>42468</xdr:rowOff>
    </xdr:from>
    <xdr:to>
      <xdr:col>4</xdr:col>
      <xdr:colOff>513162</xdr:colOff>
      <xdr:row>192</xdr:row>
      <xdr:rowOff>135255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542CA14E-C8EF-4667-98E0-DA0ADC2D0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2034" y="33654288"/>
          <a:ext cx="3519688" cy="2081607"/>
        </a:xfrm>
        <a:prstGeom prst="rect">
          <a:avLst/>
        </a:prstGeom>
      </xdr:spPr>
    </xdr:pic>
    <xdr:clientData/>
  </xdr:twoCellAnchor>
  <xdr:twoCellAnchor editAs="oneCell">
    <xdr:from>
      <xdr:col>6</xdr:col>
      <xdr:colOff>169366</xdr:colOff>
      <xdr:row>183</xdr:row>
      <xdr:rowOff>38100</xdr:rowOff>
    </xdr:from>
    <xdr:to>
      <xdr:col>10</xdr:col>
      <xdr:colOff>189261</xdr:colOff>
      <xdr:row>188</xdr:row>
      <xdr:rowOff>9525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38CF5FB-94DA-46AD-955F-617629BF1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57546" y="33649920"/>
          <a:ext cx="3326975" cy="1076325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285750</xdr:colOff>
      <xdr:row>415</xdr:row>
      <xdr:rowOff>9525</xdr:rowOff>
    </xdr:from>
    <xdr:to>
      <xdr:col>9</xdr:col>
      <xdr:colOff>398145</xdr:colOff>
      <xdr:row>424</xdr:row>
      <xdr:rowOff>104469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898530E-ACD3-41F2-B129-61E949219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88130" y="63781305"/>
          <a:ext cx="3419475" cy="2083764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429</xdr:row>
      <xdr:rowOff>38100</xdr:rowOff>
    </xdr:from>
    <xdr:to>
      <xdr:col>6</xdr:col>
      <xdr:colOff>499110</xdr:colOff>
      <xdr:row>435</xdr:row>
      <xdr:rowOff>59240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6F026F7B-2EB7-47FD-9A83-F63953DC0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4851" y="66583560"/>
          <a:ext cx="4869179" cy="136226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413</xdr:row>
      <xdr:rowOff>19051</xdr:rowOff>
    </xdr:from>
    <xdr:to>
      <xdr:col>4</xdr:col>
      <xdr:colOff>304628</xdr:colOff>
      <xdr:row>424</xdr:row>
      <xdr:rowOff>41911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1C8E9EAE-20FF-4076-B9FE-714E134A7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42950" y="63394591"/>
          <a:ext cx="3295478" cy="2453640"/>
        </a:xfrm>
        <a:prstGeom prst="rect">
          <a:avLst/>
        </a:prstGeom>
      </xdr:spPr>
    </xdr:pic>
    <xdr:clientData/>
  </xdr:twoCellAnchor>
  <xdr:twoCellAnchor editAs="oneCell">
    <xdr:from>
      <xdr:col>1</xdr:col>
      <xdr:colOff>282493</xdr:colOff>
      <xdr:row>416</xdr:row>
      <xdr:rowOff>3839</xdr:rowOff>
    </xdr:from>
    <xdr:to>
      <xdr:col>1</xdr:col>
      <xdr:colOff>1100699</xdr:colOff>
      <xdr:row>418</xdr:row>
      <xdr:rowOff>213173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6">
          <xdr14:nvContentPartPr>
            <xdr14:cNvPr id="17" name="잉크 16">
              <a:extLst>
                <a:ext uri="{FF2B5EF4-FFF2-40B4-BE49-F238E27FC236}">
                  <a16:creationId xmlns:a16="http://schemas.microsoft.com/office/drawing/2014/main" id="{1E545658-0A70-42A6-80B5-8F724204BCEE}"/>
                </a:ext>
              </a:extLst>
            </xdr14:cNvPr>
            <xdr14:cNvContentPartPr/>
          </xdr14:nvContentPartPr>
          <xdr14:nvPr macro=""/>
          <xdr14:xfrm>
            <a:off x="968293" y="58068239"/>
            <a:ext cx="801061" cy="571284"/>
          </xdr14:xfrm>
        </xdr:contentPart>
      </mc:Choice>
      <mc:Fallback xmlns="">
        <xdr:pic>
          <xdr:nvPicPr>
            <xdr:cNvPr id="58" name="잉크 57">
              <a:extLst>
                <a:ext uri="{FF2B5EF4-FFF2-40B4-BE49-F238E27FC236}">
                  <a16:creationId xmlns:a16="http://schemas.microsoft.com/office/drawing/2014/main" id="{E1798804-28C6-4DCB-79E1-6E7879B5FBC5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849692" y="39265674"/>
              <a:ext cx="1366738" cy="911331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0</xdr:colOff>
      <xdr:row>387</xdr:row>
      <xdr:rowOff>28575</xdr:rowOff>
    </xdr:from>
    <xdr:to>
      <xdr:col>4</xdr:col>
      <xdr:colOff>231447</xdr:colOff>
      <xdr:row>395</xdr:row>
      <xdr:rowOff>148590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2F485EA-3920-4507-810B-C718AC96E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56271795"/>
          <a:ext cx="3279447" cy="1887855"/>
        </a:xfrm>
        <a:prstGeom prst="rect">
          <a:avLst/>
        </a:prstGeom>
      </xdr:spPr>
    </xdr:pic>
    <xdr:clientData/>
  </xdr:twoCellAnchor>
  <xdr:twoCellAnchor editAs="oneCell">
    <xdr:from>
      <xdr:col>7</xdr:col>
      <xdr:colOff>59798</xdr:colOff>
      <xdr:row>294</xdr:row>
      <xdr:rowOff>19050</xdr:rowOff>
    </xdr:from>
    <xdr:to>
      <xdr:col>10</xdr:col>
      <xdr:colOff>688434</xdr:colOff>
      <xdr:row>301</xdr:row>
      <xdr:rowOff>31270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551805EF-824E-4670-B513-4BA5D9C593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t="6421"/>
        <a:stretch/>
      </xdr:blipFill>
      <xdr:spPr>
        <a:xfrm>
          <a:off x="5370938" y="57809130"/>
          <a:ext cx="3318496" cy="1559080"/>
        </a:xfrm>
        <a:prstGeom prst="rect">
          <a:avLst/>
        </a:prstGeom>
      </xdr:spPr>
    </xdr:pic>
    <xdr:clientData/>
  </xdr:twoCellAnchor>
  <xdr:twoCellAnchor editAs="oneCell">
    <xdr:from>
      <xdr:col>12</xdr:col>
      <xdr:colOff>226886</xdr:colOff>
      <xdr:row>279</xdr:row>
      <xdr:rowOff>0</xdr:rowOff>
    </xdr:from>
    <xdr:to>
      <xdr:col>17</xdr:col>
      <xdr:colOff>647435</xdr:colOff>
      <xdr:row>291</xdr:row>
      <xdr:rowOff>109443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CD1E2CE6-3325-4374-9E4C-91842DAB7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629966" y="57418968"/>
          <a:ext cx="3887649" cy="2761203"/>
        </a:xfrm>
        <a:prstGeom prst="rect">
          <a:avLst/>
        </a:prstGeom>
      </xdr:spPr>
    </xdr:pic>
    <xdr:clientData/>
  </xdr:twoCellAnchor>
  <xdr:twoCellAnchor editAs="oneCell">
    <xdr:from>
      <xdr:col>10</xdr:col>
      <xdr:colOff>361951</xdr:colOff>
      <xdr:row>304</xdr:row>
      <xdr:rowOff>133350</xdr:rowOff>
    </xdr:from>
    <xdr:to>
      <xdr:col>15</xdr:col>
      <xdr:colOff>392939</xdr:colOff>
      <xdr:row>313</xdr:row>
      <xdr:rowOff>82509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7AA81C24-2680-4BCF-A847-ABC6896EE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396991" y="8088630"/>
          <a:ext cx="3513328" cy="1937979"/>
        </a:xfrm>
        <a:prstGeom prst="rect">
          <a:avLst/>
        </a:prstGeom>
      </xdr:spPr>
    </xdr:pic>
    <xdr:clientData/>
  </xdr:twoCellAnchor>
  <xdr:twoCellAnchor editAs="oneCell">
    <xdr:from>
      <xdr:col>16</xdr:col>
      <xdr:colOff>193329</xdr:colOff>
      <xdr:row>302</xdr:row>
      <xdr:rowOff>164000</xdr:rowOff>
    </xdr:from>
    <xdr:to>
      <xdr:col>22</xdr:col>
      <xdr:colOff>509053</xdr:colOff>
      <xdr:row>314</xdr:row>
      <xdr:rowOff>55822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4CB5373E-3993-4B07-8758-5C01F1147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251729" y="7677320"/>
          <a:ext cx="4461004" cy="2543582"/>
        </a:xfrm>
        <a:prstGeom prst="rect">
          <a:avLst/>
        </a:prstGeom>
      </xdr:spPr>
    </xdr:pic>
    <xdr:clientData/>
  </xdr:twoCellAnchor>
  <xdr:twoCellAnchor editAs="oneCell">
    <xdr:from>
      <xdr:col>1</xdr:col>
      <xdr:colOff>92742</xdr:colOff>
      <xdr:row>297</xdr:row>
      <xdr:rowOff>92741</xdr:rowOff>
    </xdr:from>
    <xdr:to>
      <xdr:col>6</xdr:col>
      <xdr:colOff>47229</xdr:colOff>
      <xdr:row>307</xdr:row>
      <xdr:rowOff>17012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8A254EF5-6F9A-4BD0-B574-FAF1E8279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06102" y="65838101"/>
          <a:ext cx="4450287" cy="2134071"/>
        </a:xfrm>
        <a:prstGeom prst="rect">
          <a:avLst/>
        </a:prstGeom>
      </xdr:spPr>
    </xdr:pic>
    <xdr:clientData/>
  </xdr:twoCellAnchor>
  <xdr:twoCellAnchor editAs="oneCell">
    <xdr:from>
      <xdr:col>11</xdr:col>
      <xdr:colOff>95250</xdr:colOff>
      <xdr:row>310</xdr:row>
      <xdr:rowOff>104775</xdr:rowOff>
    </xdr:from>
    <xdr:to>
      <xdr:col>18</xdr:col>
      <xdr:colOff>336312</xdr:colOff>
      <xdr:row>318</xdr:row>
      <xdr:rowOff>159206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C6E8489-493D-4329-8BE5-5D06AF554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800850" y="12479655"/>
          <a:ext cx="5110242" cy="1822271"/>
        </a:xfrm>
        <a:prstGeom prst="rect">
          <a:avLst/>
        </a:prstGeom>
      </xdr:spPr>
    </xdr:pic>
    <xdr:clientData/>
  </xdr:twoCellAnchor>
  <xdr:twoCellAnchor editAs="oneCell">
    <xdr:from>
      <xdr:col>9</xdr:col>
      <xdr:colOff>104980</xdr:colOff>
      <xdr:row>300</xdr:row>
      <xdr:rowOff>180361</xdr:rowOff>
    </xdr:from>
    <xdr:to>
      <xdr:col>14</xdr:col>
      <xdr:colOff>595526</xdr:colOff>
      <xdr:row>308</xdr:row>
      <xdr:rowOff>89189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47D8FD5-A5D1-4B4B-B422-EE1187951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469460" y="10345441"/>
          <a:ext cx="3972886" cy="1676668"/>
        </a:xfrm>
        <a:prstGeom prst="rect">
          <a:avLst/>
        </a:prstGeom>
      </xdr:spPr>
    </xdr:pic>
    <xdr:clientData/>
  </xdr:twoCellAnchor>
  <xdr:twoCellAnchor editAs="oneCell">
    <xdr:from>
      <xdr:col>7</xdr:col>
      <xdr:colOff>47296</xdr:colOff>
      <xdr:row>522</xdr:row>
      <xdr:rowOff>66675</xdr:rowOff>
    </xdr:from>
    <xdr:to>
      <xdr:col>10</xdr:col>
      <xdr:colOff>660812</xdr:colOff>
      <xdr:row>528</xdr:row>
      <xdr:rowOff>57659</xdr:rowOff>
    </xdr:to>
    <xdr:pic>
      <xdr:nvPicPr>
        <xdr:cNvPr id="151" name="그림 150">
          <a:extLst>
            <a:ext uri="{FF2B5EF4-FFF2-40B4-BE49-F238E27FC236}">
              <a16:creationId xmlns:a16="http://schemas.microsoft.com/office/drawing/2014/main" id="{E87C5D53-FB88-4E81-AB89-051015C62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741216" y="1613535"/>
          <a:ext cx="3303376" cy="1316864"/>
        </a:xfrm>
        <a:prstGeom prst="rect">
          <a:avLst/>
        </a:prstGeom>
      </xdr:spPr>
    </xdr:pic>
    <xdr:clientData/>
  </xdr:twoCellAnchor>
  <xdr:twoCellAnchor editAs="oneCell">
    <xdr:from>
      <xdr:col>7</xdr:col>
      <xdr:colOff>39782</xdr:colOff>
      <xdr:row>528</xdr:row>
      <xdr:rowOff>76200</xdr:rowOff>
    </xdr:from>
    <xdr:to>
      <xdr:col>10</xdr:col>
      <xdr:colOff>632237</xdr:colOff>
      <xdr:row>531</xdr:row>
      <xdr:rowOff>35504</xdr:rowOff>
    </xdr:to>
    <xdr:pic>
      <xdr:nvPicPr>
        <xdr:cNvPr id="152" name="그림 151">
          <a:extLst>
            <a:ext uri="{FF2B5EF4-FFF2-40B4-BE49-F238E27FC236}">
              <a16:creationId xmlns:a16="http://schemas.microsoft.com/office/drawing/2014/main" id="{2DC13055-A692-4B2A-9CCA-58A59C7E6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733702" y="2948940"/>
          <a:ext cx="3282315" cy="622244"/>
        </a:xfrm>
        <a:prstGeom prst="rect">
          <a:avLst/>
        </a:prstGeom>
      </xdr:spPr>
    </xdr:pic>
    <xdr:clientData/>
  </xdr:twoCellAnchor>
  <xdr:twoCellAnchor editAs="oneCell">
    <xdr:from>
      <xdr:col>7</xdr:col>
      <xdr:colOff>30258</xdr:colOff>
      <xdr:row>531</xdr:row>
      <xdr:rowOff>95249</xdr:rowOff>
    </xdr:from>
    <xdr:to>
      <xdr:col>10</xdr:col>
      <xdr:colOff>613188</xdr:colOff>
      <xdr:row>538</xdr:row>
      <xdr:rowOff>203308</xdr:rowOff>
    </xdr:to>
    <xdr:pic>
      <xdr:nvPicPr>
        <xdr:cNvPr id="153" name="그림 152">
          <a:extLst>
            <a:ext uri="{FF2B5EF4-FFF2-40B4-BE49-F238E27FC236}">
              <a16:creationId xmlns:a16="http://schemas.microsoft.com/office/drawing/2014/main" id="{61F8474D-FC34-4ECC-ADF7-0325358D2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724178" y="3630929"/>
          <a:ext cx="3272790" cy="1654919"/>
        </a:xfrm>
        <a:prstGeom prst="rect">
          <a:avLst/>
        </a:prstGeom>
      </xdr:spPr>
    </xdr:pic>
    <xdr:clientData/>
  </xdr:twoCellAnchor>
  <xdr:twoCellAnchor editAs="oneCell">
    <xdr:from>
      <xdr:col>12</xdr:col>
      <xdr:colOff>33729</xdr:colOff>
      <xdr:row>522</xdr:row>
      <xdr:rowOff>57150</xdr:rowOff>
    </xdr:from>
    <xdr:to>
      <xdr:col>16</xdr:col>
      <xdr:colOff>480015</xdr:colOff>
      <xdr:row>534</xdr:row>
      <xdr:rowOff>133350</xdr:rowOff>
    </xdr:to>
    <xdr:pic>
      <xdr:nvPicPr>
        <xdr:cNvPr id="154" name="그림 153">
          <a:extLst>
            <a:ext uri="{FF2B5EF4-FFF2-40B4-BE49-F238E27FC236}">
              <a16:creationId xmlns:a16="http://schemas.microsoft.com/office/drawing/2014/main" id="{4215F97B-88B9-43E0-A788-6CF6DBD84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080449" y="1604010"/>
          <a:ext cx="3219966" cy="2727960"/>
        </a:xfrm>
        <a:prstGeom prst="rect">
          <a:avLst/>
        </a:prstGeom>
      </xdr:spPr>
    </xdr:pic>
    <xdr:clientData/>
  </xdr:twoCellAnchor>
  <xdr:twoCellAnchor editAs="oneCell">
    <xdr:from>
      <xdr:col>1</xdr:col>
      <xdr:colOff>14381</xdr:colOff>
      <xdr:row>541</xdr:row>
      <xdr:rowOff>200026</xdr:rowOff>
    </xdr:from>
    <xdr:to>
      <xdr:col>4</xdr:col>
      <xdr:colOff>19228</xdr:colOff>
      <xdr:row>556</xdr:row>
      <xdr:rowOff>47625</xdr:rowOff>
    </xdr:to>
    <xdr:pic>
      <xdr:nvPicPr>
        <xdr:cNvPr id="155" name="그림 154">
          <a:extLst>
            <a:ext uri="{FF2B5EF4-FFF2-40B4-BE49-F238E27FC236}">
              <a16:creationId xmlns:a16="http://schemas.microsoft.com/office/drawing/2014/main" id="{13CEF0D4-919B-4AAA-9043-A515137E9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84941" y="5945506"/>
          <a:ext cx="3113807" cy="3162299"/>
        </a:xfrm>
        <a:prstGeom prst="rect">
          <a:avLst/>
        </a:prstGeom>
      </xdr:spPr>
    </xdr:pic>
    <xdr:clientData/>
  </xdr:twoCellAnchor>
  <xdr:twoCellAnchor editAs="oneCell">
    <xdr:from>
      <xdr:col>5</xdr:col>
      <xdr:colOff>483977</xdr:colOff>
      <xdr:row>541</xdr:row>
      <xdr:rowOff>199161</xdr:rowOff>
    </xdr:from>
    <xdr:to>
      <xdr:col>9</xdr:col>
      <xdr:colOff>298565</xdr:colOff>
      <xdr:row>556</xdr:row>
      <xdr:rowOff>180480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D2DD8C55-EE87-4A33-BD11-F31FBC4B9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36777" y="5944641"/>
          <a:ext cx="3197868" cy="3296019"/>
        </a:xfrm>
        <a:prstGeom prst="rect">
          <a:avLst/>
        </a:prstGeom>
      </xdr:spPr>
    </xdr:pic>
    <xdr:clientData/>
  </xdr:twoCellAnchor>
  <xdr:twoCellAnchor editAs="oneCell">
    <xdr:from>
      <xdr:col>9</xdr:col>
      <xdr:colOff>358588</xdr:colOff>
      <xdr:row>541</xdr:row>
      <xdr:rowOff>179296</xdr:rowOff>
    </xdr:from>
    <xdr:to>
      <xdr:col>15</xdr:col>
      <xdr:colOff>142830</xdr:colOff>
      <xdr:row>551</xdr:row>
      <xdr:rowOff>211202</xdr:rowOff>
    </xdr:to>
    <xdr:pic>
      <xdr:nvPicPr>
        <xdr:cNvPr id="157" name="그림 156">
          <a:extLst>
            <a:ext uri="{FF2B5EF4-FFF2-40B4-BE49-F238E27FC236}">
              <a16:creationId xmlns:a16="http://schemas.microsoft.com/office/drawing/2014/main" id="{37B87150-AD10-4A69-9F28-40FD8E064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393628" y="5924776"/>
          <a:ext cx="3960002" cy="224170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522</xdr:row>
      <xdr:rowOff>56029</xdr:rowOff>
    </xdr:from>
    <xdr:to>
      <xdr:col>5</xdr:col>
      <xdr:colOff>259358</xdr:colOff>
      <xdr:row>535</xdr:row>
      <xdr:rowOff>89647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55C95004-0158-48CD-A558-5D980624A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80085" y="1602889"/>
          <a:ext cx="4052213" cy="290635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12</xdr:col>
      <xdr:colOff>39743</xdr:colOff>
      <xdr:row>14</xdr:row>
      <xdr:rowOff>198006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E185B55-7D50-4BEA-BFDF-C2F00CCC7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220980"/>
          <a:ext cx="7415903" cy="2628786"/>
        </a:xfrm>
        <a:prstGeom prst="rect">
          <a:avLst/>
        </a:prstGeom>
      </xdr:spPr>
    </xdr:pic>
    <xdr:clientData/>
  </xdr:twoCellAnchor>
  <xdr:twoCellAnchor editAs="oneCell">
    <xdr:from>
      <xdr:col>1</xdr:col>
      <xdr:colOff>41564</xdr:colOff>
      <xdr:row>19</xdr:row>
      <xdr:rowOff>1</xdr:rowOff>
    </xdr:from>
    <xdr:to>
      <xdr:col>9</xdr:col>
      <xdr:colOff>82485</xdr:colOff>
      <xdr:row>32</xdr:row>
      <xdr:rowOff>180108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731D770-F153-49D8-9972-112C65D11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2124" y="3756661"/>
          <a:ext cx="5405401" cy="3052847"/>
        </a:xfrm>
        <a:prstGeom prst="rect">
          <a:avLst/>
        </a:prstGeom>
      </xdr:spPr>
    </xdr:pic>
    <xdr:clientData/>
  </xdr:twoCellAnchor>
  <xdr:twoCellAnchor editAs="oneCell">
    <xdr:from>
      <xdr:col>9</xdr:col>
      <xdr:colOff>93306</xdr:colOff>
      <xdr:row>18</xdr:row>
      <xdr:rowOff>202163</xdr:rowOff>
    </xdr:from>
    <xdr:to>
      <xdr:col>15</xdr:col>
      <xdr:colOff>637592</xdr:colOff>
      <xdr:row>33</xdr:row>
      <xdr:rowOff>26096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37784F9-4724-4D1A-9AC0-7A3137F46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28346" y="3737843"/>
          <a:ext cx="4567646" cy="31386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1</xdr:rowOff>
    </xdr:from>
    <xdr:to>
      <xdr:col>8</xdr:col>
      <xdr:colOff>630290</xdr:colOff>
      <xdr:row>57</xdr:row>
      <xdr:rowOff>145916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392DF28-5688-4E65-991F-3BBD71FEE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502141"/>
          <a:ext cx="5324210" cy="2797675"/>
        </a:xfrm>
        <a:prstGeom prst="rect">
          <a:avLst/>
        </a:prstGeom>
      </xdr:spPr>
    </xdr:pic>
    <xdr:clientData/>
  </xdr:twoCellAnchor>
  <xdr:twoCellAnchor editAs="oneCell">
    <xdr:from>
      <xdr:col>1</xdr:col>
      <xdr:colOff>18586</xdr:colOff>
      <xdr:row>59</xdr:row>
      <xdr:rowOff>40757</xdr:rowOff>
    </xdr:from>
    <xdr:to>
      <xdr:col>9</xdr:col>
      <xdr:colOff>188693</xdr:colOff>
      <xdr:row>70</xdr:row>
      <xdr:rowOff>22229</xdr:rowOff>
    </xdr:to>
    <xdr:pic>
      <xdr:nvPicPr>
        <xdr:cNvPr id="6" name="그림 5" descr="서울 분양가 ‘훌쩍’… 고양 덕은지구 고분양가 논란 ‘시끌’">
          <a:extLst>
            <a:ext uri="{FF2B5EF4-FFF2-40B4-BE49-F238E27FC236}">
              <a16:creationId xmlns:a16="http://schemas.microsoft.com/office/drawing/2014/main" id="{E2DD3AE0-FA6C-4B06-A347-F47C6C8FB1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146" y="12636617"/>
          <a:ext cx="5534587" cy="24122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542441</xdr:colOff>
      <xdr:row>57</xdr:row>
      <xdr:rowOff>51661</xdr:rowOff>
    </xdr:from>
    <xdr:to>
      <xdr:col>27</xdr:col>
      <xdr:colOff>481169</xdr:colOff>
      <xdr:row>62</xdr:row>
      <xdr:rowOff>149698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158E2F2-280B-48C3-AB13-44F003C1F8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271401" y="12205561"/>
          <a:ext cx="7314888" cy="1202937"/>
        </a:xfrm>
        <a:prstGeom prst="rect">
          <a:avLst/>
        </a:prstGeom>
      </xdr:spPr>
    </xdr:pic>
    <xdr:clientData/>
  </xdr:twoCellAnchor>
  <xdr:twoCellAnchor editAs="oneCell">
    <xdr:from>
      <xdr:col>9</xdr:col>
      <xdr:colOff>9353</xdr:colOff>
      <xdr:row>44</xdr:row>
      <xdr:rowOff>208870</xdr:rowOff>
    </xdr:from>
    <xdr:to>
      <xdr:col>16</xdr:col>
      <xdr:colOff>66859</xdr:colOff>
      <xdr:row>70</xdr:row>
      <xdr:rowOff>177209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D4ECE2B8-0A30-4215-8214-8703831E5D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44393" y="9490030"/>
          <a:ext cx="4751426" cy="5713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33130</xdr:colOff>
      <xdr:row>72</xdr:row>
      <xdr:rowOff>49695</xdr:rowOff>
    </xdr:from>
    <xdr:to>
      <xdr:col>13</xdr:col>
      <xdr:colOff>22415</xdr:colOff>
      <xdr:row>80</xdr:row>
      <xdr:rowOff>165652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8F93C84-4E11-445A-AF53-2B5DDE890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3690" y="15518295"/>
          <a:ext cx="8036005" cy="1883797"/>
        </a:xfrm>
        <a:prstGeom prst="rect">
          <a:avLst/>
        </a:prstGeom>
      </xdr:spPr>
    </xdr:pic>
    <xdr:clientData/>
  </xdr:twoCellAnchor>
  <xdr:twoCellAnchor editAs="oneCell">
    <xdr:from>
      <xdr:col>1</xdr:col>
      <xdr:colOff>173447</xdr:colOff>
      <xdr:row>81</xdr:row>
      <xdr:rowOff>97531</xdr:rowOff>
    </xdr:from>
    <xdr:to>
      <xdr:col>13</xdr:col>
      <xdr:colOff>324575</xdr:colOff>
      <xdr:row>91</xdr:row>
      <xdr:rowOff>196478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E136B91-8CB0-436F-B1F7-B35D028B9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44007" y="17554951"/>
          <a:ext cx="8197848" cy="2308747"/>
        </a:xfrm>
        <a:prstGeom prst="rect">
          <a:avLst/>
        </a:prstGeom>
      </xdr:spPr>
    </xdr:pic>
    <xdr:clientData/>
  </xdr:twoCellAnchor>
  <xdr:twoCellAnchor editAs="oneCell">
    <xdr:from>
      <xdr:col>17</xdr:col>
      <xdr:colOff>58464</xdr:colOff>
      <xdr:row>90</xdr:row>
      <xdr:rowOff>176996</xdr:rowOff>
    </xdr:from>
    <xdr:to>
      <xdr:col>27</xdr:col>
      <xdr:colOff>395229</xdr:colOff>
      <xdr:row>97</xdr:row>
      <xdr:rowOff>8509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12CE8E1B-CA95-4C81-9966-39B3A8428D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67" t="3640"/>
        <a:stretch/>
      </xdr:blipFill>
      <xdr:spPr>
        <a:xfrm>
          <a:off x="11457984" y="19623236"/>
          <a:ext cx="7042365" cy="13783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1</xdr:rowOff>
    </xdr:from>
    <xdr:to>
      <xdr:col>8</xdr:col>
      <xdr:colOff>645798</xdr:colOff>
      <xdr:row>158</xdr:row>
      <xdr:rowOff>141111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E3FD54C0-16D3-47BB-A550-5EC605D1B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0560" y="31379161"/>
          <a:ext cx="5339718" cy="3234830"/>
        </a:xfrm>
        <a:prstGeom prst="rect">
          <a:avLst/>
        </a:prstGeom>
      </xdr:spPr>
    </xdr:pic>
    <xdr:clientData/>
  </xdr:twoCellAnchor>
  <xdr:twoCellAnchor editAs="oneCell">
    <xdr:from>
      <xdr:col>8</xdr:col>
      <xdr:colOff>662982</xdr:colOff>
      <xdr:row>143</xdr:row>
      <xdr:rowOff>206644</xdr:rowOff>
    </xdr:from>
    <xdr:to>
      <xdr:col>15</xdr:col>
      <xdr:colOff>103321</xdr:colOff>
      <xdr:row>170</xdr:row>
      <xdr:rowOff>112627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3231C339-9928-44A2-B2F1-4B696266B2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27462" y="31364824"/>
          <a:ext cx="4134259" cy="58724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653144</xdr:colOff>
      <xdr:row>163</xdr:row>
      <xdr:rowOff>43544</xdr:rowOff>
    </xdr:from>
    <xdr:to>
      <xdr:col>28</xdr:col>
      <xdr:colOff>153909</xdr:colOff>
      <xdr:row>169</xdr:row>
      <xdr:rowOff>119744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3A414A2-EAAE-4614-9AC6-63EDEF29A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382104" y="35621324"/>
          <a:ext cx="7547485" cy="1402080"/>
        </a:xfrm>
        <a:prstGeom prst="rect">
          <a:avLst/>
        </a:prstGeom>
      </xdr:spPr>
    </xdr:pic>
    <xdr:clientData/>
  </xdr:twoCellAnchor>
  <xdr:twoCellAnchor editAs="oneCell">
    <xdr:from>
      <xdr:col>17</xdr:col>
      <xdr:colOff>21772</xdr:colOff>
      <xdr:row>154</xdr:row>
      <xdr:rowOff>76200</xdr:rowOff>
    </xdr:from>
    <xdr:to>
      <xdr:col>29</xdr:col>
      <xdr:colOff>227845</xdr:colOff>
      <xdr:row>159</xdr:row>
      <xdr:rowOff>191694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B9E2058A-611D-47E8-8C4C-81855AE67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421292" y="33665160"/>
          <a:ext cx="8252793" cy="12203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14</xdr:col>
      <xdr:colOff>435732</xdr:colOff>
      <xdr:row>211</xdr:row>
      <xdr:rowOff>162666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B1856938-1F6C-4AB9-9AC4-93D2C48D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0560" y="40881300"/>
          <a:ext cx="9153012" cy="54661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8</xdr:col>
      <xdr:colOff>287131</xdr:colOff>
      <xdr:row>257</xdr:row>
      <xdr:rowOff>5475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66E97041-BFF5-483A-B0B7-A2E4D11D0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0560" y="52814220"/>
          <a:ext cx="4981051" cy="3541155"/>
        </a:xfrm>
        <a:prstGeom prst="rect">
          <a:avLst/>
        </a:prstGeom>
      </xdr:spPr>
    </xdr:pic>
    <xdr:clientData/>
  </xdr:twoCellAnchor>
  <xdr:twoCellAnchor editAs="oneCell">
    <xdr:from>
      <xdr:col>9</xdr:col>
      <xdr:colOff>11042</xdr:colOff>
      <xdr:row>241</xdr:row>
      <xdr:rowOff>0</xdr:rowOff>
    </xdr:from>
    <xdr:to>
      <xdr:col>14</xdr:col>
      <xdr:colOff>408609</xdr:colOff>
      <xdr:row>257</xdr:row>
      <xdr:rowOff>42026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222CE82F-43CC-40BC-874E-95795E14B6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r="22059"/>
        <a:stretch/>
      </xdr:blipFill>
      <xdr:spPr>
        <a:xfrm>
          <a:off x="6046082" y="52814220"/>
          <a:ext cx="3750367" cy="3577706"/>
        </a:xfrm>
        <a:prstGeom prst="rect">
          <a:avLst/>
        </a:prstGeom>
      </xdr:spPr>
    </xdr:pic>
    <xdr:clientData/>
  </xdr:twoCellAnchor>
  <xdr:twoCellAnchor editAs="oneCell">
    <xdr:from>
      <xdr:col>1</xdr:col>
      <xdr:colOff>198527</xdr:colOff>
      <xdr:row>243</xdr:row>
      <xdr:rowOff>31285</xdr:rowOff>
    </xdr:from>
    <xdr:to>
      <xdr:col>3</xdr:col>
      <xdr:colOff>191660</xdr:colOff>
      <xdr:row>247</xdr:row>
      <xdr:rowOff>15067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8">
          <xdr14:nvContentPartPr>
            <xdr14:cNvPr id="19" name="잉크 18">
              <a:extLst>
                <a:ext uri="{FF2B5EF4-FFF2-40B4-BE49-F238E27FC236}">
                  <a16:creationId xmlns:a16="http://schemas.microsoft.com/office/drawing/2014/main" id="{CF0DB674-F246-4559-B455-8B043637A1EE}"/>
                </a:ext>
              </a:extLst>
            </xdr14:cNvPr>
            <xdr14:cNvContentPartPr/>
          </xdr14:nvContentPartPr>
          <xdr14:nvPr macro=""/>
          <xdr14:xfrm>
            <a:off x="867600" y="39283578"/>
            <a:ext cx="1331280" cy="875880"/>
          </xdr14:xfrm>
        </xdr:contentPart>
      </mc:Choice>
      <mc:Fallback xmlns="">
        <xdr:pic>
          <xdr:nvPicPr>
            <xdr:cNvPr id="58" name="잉크 57">
              <a:extLst>
                <a:ext uri="{FF2B5EF4-FFF2-40B4-BE49-F238E27FC236}">
                  <a16:creationId xmlns:a16="http://schemas.microsoft.com/office/drawing/2014/main" id="{E1798804-28C6-4DCB-79E1-6E7879B5FBC5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849692" y="39265674"/>
              <a:ext cx="1366738" cy="911331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31438</xdr:colOff>
      <xdr:row>258</xdr:row>
      <xdr:rowOff>16234</xdr:rowOff>
    </xdr:from>
    <xdr:to>
      <xdr:col>14</xdr:col>
      <xdr:colOff>624842</xdr:colOff>
      <xdr:row>267</xdr:row>
      <xdr:rowOff>190502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323B3CB7-2195-4B95-A242-8DEF9BC47F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t="44538"/>
        <a:stretch/>
      </xdr:blipFill>
      <xdr:spPr>
        <a:xfrm>
          <a:off x="5395918" y="56587114"/>
          <a:ext cx="4616764" cy="2163088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258</xdr:row>
      <xdr:rowOff>4853</xdr:rowOff>
    </xdr:from>
    <xdr:to>
      <xdr:col>7</xdr:col>
      <xdr:colOff>641350</xdr:colOff>
      <xdr:row>265</xdr:row>
      <xdr:rowOff>43613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4E7CA4D-B6BF-43B7-827B-CEAAB085F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76911" y="56575733"/>
          <a:ext cx="4658359" cy="1585620"/>
        </a:xfrm>
        <a:prstGeom prst="rect">
          <a:avLst/>
        </a:prstGeom>
      </xdr:spPr>
    </xdr:pic>
    <xdr:clientData/>
  </xdr:twoCellAnchor>
  <xdr:twoCellAnchor editAs="oneCell">
    <xdr:from>
      <xdr:col>1</xdr:col>
      <xdr:colOff>30252</xdr:colOff>
      <xdr:row>265</xdr:row>
      <xdr:rowOff>68532</xdr:rowOff>
    </xdr:from>
    <xdr:to>
      <xdr:col>8</xdr:col>
      <xdr:colOff>9525</xdr:colOff>
      <xdr:row>268</xdr:row>
      <xdr:rowOff>171451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2D429B1-A079-492D-A424-391291EB87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r="2570" b="8765"/>
        <a:stretch/>
      </xdr:blipFill>
      <xdr:spPr>
        <a:xfrm>
          <a:off x="700812" y="58186272"/>
          <a:ext cx="4673193" cy="765859"/>
        </a:xfrm>
        <a:prstGeom prst="rect">
          <a:avLst/>
        </a:prstGeom>
      </xdr:spPr>
    </xdr:pic>
    <xdr:clientData/>
  </xdr:twoCellAnchor>
  <xdr:twoCellAnchor editAs="oneCell">
    <xdr:from>
      <xdr:col>17</xdr:col>
      <xdr:colOff>11496</xdr:colOff>
      <xdr:row>205</xdr:row>
      <xdr:rowOff>92560</xdr:rowOff>
    </xdr:from>
    <xdr:to>
      <xdr:col>22</xdr:col>
      <xdr:colOff>626058</xdr:colOff>
      <xdr:row>211</xdr:row>
      <xdr:rowOff>36159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EA26A224-DC58-4DD2-A5F0-045479F7C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411016" y="44951500"/>
          <a:ext cx="3967362" cy="1269479"/>
        </a:xfrm>
        <a:prstGeom prst="rect">
          <a:avLst/>
        </a:prstGeom>
      </xdr:spPr>
    </xdr:pic>
    <xdr:clientData/>
  </xdr:twoCellAnchor>
  <xdr:twoCellAnchor editAs="oneCell">
    <xdr:from>
      <xdr:col>1</xdr:col>
      <xdr:colOff>12428</xdr:colOff>
      <xdr:row>172</xdr:row>
      <xdr:rowOff>23881</xdr:rowOff>
    </xdr:from>
    <xdr:to>
      <xdr:col>9</xdr:col>
      <xdr:colOff>82510</xdr:colOff>
      <xdr:row>181</xdr:row>
      <xdr:rowOff>10297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5147878B-EEA8-4347-A8F0-0BFA92259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82988" y="37590481"/>
          <a:ext cx="5434562" cy="1975236"/>
        </a:xfrm>
        <a:prstGeom prst="rect">
          <a:avLst/>
        </a:prstGeom>
      </xdr:spPr>
    </xdr:pic>
    <xdr:clientData/>
  </xdr:twoCellAnchor>
  <xdr:twoCellAnchor editAs="oneCell">
    <xdr:from>
      <xdr:col>9</xdr:col>
      <xdr:colOff>18463</xdr:colOff>
      <xdr:row>172</xdr:row>
      <xdr:rowOff>7812</xdr:rowOff>
    </xdr:from>
    <xdr:to>
      <xdr:col>13</xdr:col>
      <xdr:colOff>222036</xdr:colOff>
      <xdr:row>181</xdr:row>
      <xdr:rowOff>9912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99E76F1-A0F5-4CE9-9806-09EFDFB4E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53503" y="37574412"/>
          <a:ext cx="2885813" cy="199092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262</xdr:row>
      <xdr:rowOff>0</xdr:rowOff>
    </xdr:from>
    <xdr:to>
      <xdr:col>27</xdr:col>
      <xdr:colOff>327027</xdr:colOff>
      <xdr:row>268</xdr:row>
      <xdr:rowOff>2054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6F6A58EE-B200-45AB-9A9B-D3257FC29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399520" y="57454800"/>
          <a:ext cx="7032627" cy="1327934"/>
        </a:xfrm>
        <a:prstGeom prst="rect">
          <a:avLst/>
        </a:prstGeom>
      </xdr:spPr>
    </xdr:pic>
    <xdr:clientData/>
  </xdr:twoCellAnchor>
  <xdr:twoCellAnchor editAs="oneCell">
    <xdr:from>
      <xdr:col>1</xdr:col>
      <xdr:colOff>34638</xdr:colOff>
      <xdr:row>269</xdr:row>
      <xdr:rowOff>28866</xdr:rowOff>
    </xdr:from>
    <xdr:to>
      <xdr:col>8</xdr:col>
      <xdr:colOff>91929</xdr:colOff>
      <xdr:row>283</xdr:row>
      <xdr:rowOff>46652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97E05E4C-3D18-43D1-ADC6-779BE263B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05198" y="59030526"/>
          <a:ext cx="4751211" cy="3111506"/>
        </a:xfrm>
        <a:prstGeom prst="rect">
          <a:avLst/>
        </a:prstGeom>
      </xdr:spPr>
    </xdr:pic>
    <xdr:clientData/>
  </xdr:twoCellAnchor>
  <xdr:twoCellAnchor editAs="oneCell">
    <xdr:from>
      <xdr:col>8</xdr:col>
      <xdr:colOff>93306</xdr:colOff>
      <xdr:row>268</xdr:row>
      <xdr:rowOff>186613</xdr:rowOff>
    </xdr:from>
    <xdr:to>
      <xdr:col>15</xdr:col>
      <xdr:colOff>653600</xdr:colOff>
      <xdr:row>282</xdr:row>
      <xdr:rowOff>202163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F5CCE7A0-7057-4F86-AEED-D123E2022E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786" y="58967293"/>
          <a:ext cx="5254214" cy="3109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92</xdr:row>
      <xdr:rowOff>67235</xdr:rowOff>
    </xdr:from>
    <xdr:to>
      <xdr:col>7</xdr:col>
      <xdr:colOff>605748</xdr:colOff>
      <xdr:row>110</xdr:row>
      <xdr:rowOff>1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D5F99A1-56C7-4251-ABB6-B96918571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70560" y="19955435"/>
          <a:ext cx="4629108" cy="3910406"/>
        </a:xfrm>
        <a:prstGeom prst="rect">
          <a:avLst/>
        </a:prstGeom>
      </xdr:spPr>
    </xdr:pic>
    <xdr:clientData/>
  </xdr:twoCellAnchor>
  <xdr:twoCellAnchor editAs="oneCell">
    <xdr:from>
      <xdr:col>7</xdr:col>
      <xdr:colOff>531091</xdr:colOff>
      <xdr:row>93</xdr:row>
      <xdr:rowOff>46183</xdr:rowOff>
    </xdr:from>
    <xdr:to>
      <xdr:col>15</xdr:col>
      <xdr:colOff>330149</xdr:colOff>
      <xdr:row>110</xdr:row>
      <xdr:rowOff>4618</xdr:rowOff>
    </xdr:to>
    <xdr:pic>
      <xdr:nvPicPr>
        <xdr:cNvPr id="30" name="그림 29" descr="덕은지구 지식산업센터 - 덕은지구 지식산업센터 통합 홍보관">
          <a:extLst>
            <a:ext uri="{FF2B5EF4-FFF2-40B4-BE49-F238E27FC236}">
              <a16:creationId xmlns:a16="http://schemas.microsoft.com/office/drawing/2014/main" id="{5B95F574-1034-40C8-93E9-EFC7BF720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5011" y="20155363"/>
          <a:ext cx="5163538" cy="3715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7957</xdr:colOff>
      <xdr:row>104</xdr:row>
      <xdr:rowOff>12751</xdr:rowOff>
    </xdr:from>
    <xdr:to>
      <xdr:col>23</xdr:col>
      <xdr:colOff>368483</xdr:colOff>
      <xdr:row>111</xdr:row>
      <xdr:rowOff>34181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5977F989-7E7F-4F80-9FCA-55AA435E2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407477" y="22552711"/>
          <a:ext cx="4383886" cy="1568290"/>
        </a:xfrm>
        <a:prstGeom prst="rect">
          <a:avLst/>
        </a:prstGeom>
      </xdr:spPr>
    </xdr:pic>
    <xdr:clientData/>
  </xdr:twoCellAnchor>
  <xdr:twoCellAnchor editAs="oneCell">
    <xdr:from>
      <xdr:col>1</xdr:col>
      <xdr:colOff>140369</xdr:colOff>
      <xdr:row>110</xdr:row>
      <xdr:rowOff>60158</xdr:rowOff>
    </xdr:from>
    <xdr:to>
      <xdr:col>9</xdr:col>
      <xdr:colOff>0</xdr:colOff>
      <xdr:row>127</xdr:row>
      <xdr:rowOff>2750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4B6A3BCE-1ECF-4E42-A827-A57AEE6A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10929" y="23925998"/>
          <a:ext cx="5224111" cy="3699252"/>
        </a:xfrm>
        <a:prstGeom prst="rect">
          <a:avLst/>
        </a:prstGeom>
      </xdr:spPr>
    </xdr:pic>
    <xdr:clientData/>
  </xdr:twoCellAnchor>
  <xdr:twoCellAnchor editAs="oneCell">
    <xdr:from>
      <xdr:col>17</xdr:col>
      <xdr:colOff>47155</xdr:colOff>
      <xdr:row>123</xdr:row>
      <xdr:rowOff>33902</xdr:rowOff>
    </xdr:from>
    <xdr:to>
      <xdr:col>21</xdr:col>
      <xdr:colOff>502920</xdr:colOff>
      <xdr:row>136</xdr:row>
      <xdr:rowOff>29817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D274533C-59AE-4CEF-8E3E-3EF0A2570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446675" y="26772482"/>
          <a:ext cx="3138005" cy="2868655"/>
        </a:xfrm>
        <a:prstGeom prst="rect">
          <a:avLst/>
        </a:prstGeom>
      </xdr:spPr>
    </xdr:pic>
    <xdr:clientData/>
  </xdr:twoCellAnchor>
  <xdr:twoCellAnchor editAs="oneCell">
    <xdr:from>
      <xdr:col>9</xdr:col>
      <xdr:colOff>43519</xdr:colOff>
      <xdr:row>110</xdr:row>
      <xdr:rowOff>50088</xdr:rowOff>
    </xdr:from>
    <xdr:to>
      <xdr:col>14</xdr:col>
      <xdr:colOff>604344</xdr:colOff>
      <xdr:row>127</xdr:row>
      <xdr:rowOff>18398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BE8C5AAD-B1EB-4C2C-8DB8-02F95CA9F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78559" y="23915928"/>
          <a:ext cx="3913625" cy="3724970"/>
        </a:xfrm>
        <a:prstGeom prst="rect">
          <a:avLst/>
        </a:prstGeom>
      </xdr:spPr>
    </xdr:pic>
    <xdr:clientData/>
  </xdr:twoCellAnchor>
  <xdr:twoCellAnchor editAs="oneCell">
    <xdr:from>
      <xdr:col>21</xdr:col>
      <xdr:colOff>126124</xdr:colOff>
      <xdr:row>123</xdr:row>
      <xdr:rowOff>41714</xdr:rowOff>
    </xdr:from>
    <xdr:to>
      <xdr:col>29</xdr:col>
      <xdr:colOff>295512</xdr:colOff>
      <xdr:row>136</xdr:row>
      <xdr:rowOff>104775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C593C97-232A-4CD4-B7B3-98ED95328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558404" y="26780294"/>
          <a:ext cx="5533868" cy="2935801"/>
        </a:xfrm>
        <a:prstGeom prst="rect">
          <a:avLst/>
        </a:prstGeom>
      </xdr:spPr>
    </xdr:pic>
    <xdr:clientData/>
  </xdr:twoCellAnchor>
  <xdr:twoCellAnchor editAs="oneCell">
    <xdr:from>
      <xdr:col>29</xdr:col>
      <xdr:colOff>70947</xdr:colOff>
      <xdr:row>123</xdr:row>
      <xdr:rowOff>0</xdr:rowOff>
    </xdr:from>
    <xdr:to>
      <xdr:col>35</xdr:col>
      <xdr:colOff>106681</xdr:colOff>
      <xdr:row>136</xdr:row>
      <xdr:rowOff>9260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C1D20611-D29D-4464-B167-652759F6B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263947" y="26738580"/>
          <a:ext cx="4059094" cy="2882000"/>
        </a:xfrm>
        <a:prstGeom prst="rect">
          <a:avLst/>
        </a:prstGeom>
      </xdr:spPr>
    </xdr:pic>
    <xdr:clientData/>
  </xdr:twoCellAnchor>
  <xdr:twoCellAnchor editAs="oneCell">
    <xdr:from>
      <xdr:col>30</xdr:col>
      <xdr:colOff>274601</xdr:colOff>
      <xdr:row>131</xdr:row>
      <xdr:rowOff>54174</xdr:rowOff>
    </xdr:from>
    <xdr:to>
      <xdr:col>30</xdr:col>
      <xdr:colOff>438401</xdr:colOff>
      <xdr:row>132</xdr:row>
      <xdr:rowOff>23537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8">
          <xdr14:nvContentPartPr>
            <xdr14:cNvPr id="37" name="잉크 36">
              <a:extLst>
                <a:ext uri="{FF2B5EF4-FFF2-40B4-BE49-F238E27FC236}">
                  <a16:creationId xmlns:a16="http://schemas.microsoft.com/office/drawing/2014/main" id="{BEE3AD26-09DA-464B-91DD-E29CF6D6B77A}"/>
                </a:ext>
              </a:extLst>
            </xdr14:cNvPr>
            <xdr14:cNvContentPartPr/>
          </xdr14:nvContentPartPr>
          <xdr14:nvPr macro=""/>
          <xdr14:xfrm>
            <a:off x="21295291" y="28526698"/>
            <a:ext cx="163800" cy="190080"/>
          </xdr14:xfrm>
        </xdr:contentPart>
      </mc:Choice>
      <mc:Fallback xmlns="">
        <xdr:pic>
          <xdr:nvPicPr>
            <xdr:cNvPr id="41" name="잉크 40">
              <a:extLst>
                <a:ext uri="{FF2B5EF4-FFF2-40B4-BE49-F238E27FC236}">
                  <a16:creationId xmlns:a16="http://schemas.microsoft.com/office/drawing/2014/main" id="{C5E51D68-1FBF-ABF7-F63A-41AD43B94E9C}"/>
                </a:ext>
              </a:extLst>
            </xdr:cNvPr>
            <xdr:cNvPicPr/>
          </xdr:nvPicPr>
          <xdr:blipFill>
            <a:blip xmlns:r="http://schemas.openxmlformats.org/officeDocument/2006/relationships" r:embed="rId39"/>
            <a:stretch>
              <a:fillRect/>
            </a:stretch>
          </xdr:blipFill>
          <xdr:spPr>
            <a:xfrm>
              <a:off x="21289171" y="28520374"/>
              <a:ext cx="176040" cy="202727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33</xdr:col>
      <xdr:colOff>565295</xdr:colOff>
      <xdr:row>126</xdr:row>
      <xdr:rowOff>77400</xdr:rowOff>
    </xdr:from>
    <xdr:to>
      <xdr:col>34</xdr:col>
      <xdr:colOff>171993</xdr:colOff>
      <xdr:row>128</xdr:row>
      <xdr:rowOff>81646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0">
          <xdr14:nvContentPartPr>
            <xdr14:cNvPr id="38" name="잉크 37">
              <a:extLst>
                <a:ext uri="{FF2B5EF4-FFF2-40B4-BE49-F238E27FC236}">
                  <a16:creationId xmlns:a16="http://schemas.microsoft.com/office/drawing/2014/main" id="{52B99BF3-27A8-4CBD-BEA3-12B62609AF20}"/>
                </a:ext>
              </a:extLst>
            </xdr14:cNvPr>
            <xdr14:cNvContentPartPr/>
          </xdr14:nvContentPartPr>
          <xdr14:nvPr macro=""/>
          <xdr14:xfrm>
            <a:off x="23603971" y="27446338"/>
            <a:ext cx="279360" cy="445680"/>
          </xdr14:xfrm>
        </xdr:contentPart>
      </mc:Choice>
      <mc:Fallback xmlns="">
        <xdr:pic>
          <xdr:nvPicPr>
            <xdr:cNvPr id="64" name="잉크 63">
              <a:extLst>
                <a:ext uri="{FF2B5EF4-FFF2-40B4-BE49-F238E27FC236}">
                  <a16:creationId xmlns:a16="http://schemas.microsoft.com/office/drawing/2014/main" id="{6820B984-45B3-DAA6-CDDC-390CF707DCE0}"/>
                </a:ext>
              </a:extLst>
            </xdr:cNvPr>
            <xdr:cNvPicPr/>
          </xdr:nvPicPr>
          <xdr:blipFill>
            <a:blip xmlns:r="http://schemas.openxmlformats.org/officeDocument/2006/relationships" r:embed="rId41"/>
            <a:stretch>
              <a:fillRect/>
            </a:stretch>
          </xdr:blipFill>
          <xdr:spPr>
            <a:xfrm>
              <a:off x="23597722" y="27440368"/>
              <a:ext cx="291858" cy="457621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29</xdr:col>
      <xdr:colOff>978029</xdr:colOff>
      <xdr:row>132</xdr:row>
      <xdr:rowOff>80057</xdr:rowOff>
    </xdr:from>
    <xdr:to>
      <xdr:col>30</xdr:col>
      <xdr:colOff>300641</xdr:colOff>
      <xdr:row>133</xdr:row>
      <xdr:rowOff>19539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2">
          <xdr14:nvContentPartPr>
            <xdr14:cNvPr id="39" name="잉크 38">
              <a:extLst>
                <a:ext uri="{FF2B5EF4-FFF2-40B4-BE49-F238E27FC236}">
                  <a16:creationId xmlns:a16="http://schemas.microsoft.com/office/drawing/2014/main" id="{BFF25129-B48A-4D62-A7FB-A7221200D07F}"/>
                </a:ext>
              </a:extLst>
            </xdr14:cNvPr>
            <xdr14:cNvContentPartPr/>
          </xdr14:nvContentPartPr>
          <xdr14:nvPr macro=""/>
          <xdr14:xfrm>
            <a:off x="21005491" y="28773298"/>
            <a:ext cx="300600" cy="160200"/>
          </xdr14:xfrm>
        </xdr:contentPart>
      </mc:Choice>
      <mc:Fallback xmlns="">
        <xdr:pic>
          <xdr:nvPicPr>
            <xdr:cNvPr id="65" name="잉크 64">
              <a:extLst>
                <a:ext uri="{FF2B5EF4-FFF2-40B4-BE49-F238E27FC236}">
                  <a16:creationId xmlns:a16="http://schemas.microsoft.com/office/drawing/2014/main" id="{A3A881FA-D5D0-A807-7428-58F73288E5ED}"/>
                </a:ext>
              </a:extLst>
            </xdr:cNvPr>
            <xdr:cNvPicPr/>
          </xdr:nvPicPr>
          <xdr:blipFill>
            <a:blip xmlns:r="http://schemas.openxmlformats.org/officeDocument/2006/relationships" r:embed="rId43"/>
            <a:stretch>
              <a:fillRect/>
            </a:stretch>
          </xdr:blipFill>
          <xdr:spPr>
            <a:xfrm>
              <a:off x="20999166" y="28767205"/>
              <a:ext cx="313249" cy="17238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8</xdr:col>
      <xdr:colOff>148916</xdr:colOff>
      <xdr:row>221</xdr:row>
      <xdr:rowOff>124713</xdr:rowOff>
    </xdr:from>
    <xdr:to>
      <xdr:col>16</xdr:col>
      <xdr:colOff>27836</xdr:colOff>
      <xdr:row>228</xdr:row>
      <xdr:rowOff>175054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2725FD40-C993-4315-96BA-70ED2B4DD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513396" y="48519333"/>
          <a:ext cx="5243400" cy="159720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218</xdr:row>
      <xdr:rowOff>61784</xdr:rowOff>
    </xdr:from>
    <xdr:to>
      <xdr:col>8</xdr:col>
      <xdr:colOff>87102</xdr:colOff>
      <xdr:row>235</xdr:row>
      <xdr:rowOff>164757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162CEFB5-3955-4FBF-9848-06919F23C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0561" y="47793464"/>
          <a:ext cx="4781021" cy="3859633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223</xdr:row>
      <xdr:rowOff>1</xdr:rowOff>
    </xdr:from>
    <xdr:to>
      <xdr:col>26</xdr:col>
      <xdr:colOff>389097</xdr:colOff>
      <xdr:row>226</xdr:row>
      <xdr:rowOff>193531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6B91E25-0DE9-430F-9D36-19A89AD3B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399520" y="48836581"/>
          <a:ext cx="6424137" cy="856470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340</xdr:row>
      <xdr:rowOff>0</xdr:rowOff>
    </xdr:from>
    <xdr:ext cx="6629284" cy="3167314"/>
    <xdr:pic>
      <xdr:nvPicPr>
        <xdr:cNvPr id="43" name="그림 42" descr="업로드한 이미지">
          <a:extLst>
            <a:ext uri="{FF2B5EF4-FFF2-40B4-BE49-F238E27FC236}">
              <a16:creationId xmlns:a16="http://schemas.microsoft.com/office/drawing/2014/main" id="{729C8202-1B50-43F9-9AED-27611EECD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60" y="127002540"/>
          <a:ext cx="6629284" cy="31673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1</xdr:colOff>
      <xdr:row>319</xdr:row>
      <xdr:rowOff>0</xdr:rowOff>
    </xdr:from>
    <xdr:to>
      <xdr:col>11</xdr:col>
      <xdr:colOff>586740</xdr:colOff>
      <xdr:row>332</xdr:row>
      <xdr:rowOff>161264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473449BA-AA8B-4D83-B795-D3D48AF72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36221" y="68602860"/>
          <a:ext cx="7292339" cy="303400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hyun\Downloads\&#50976;&#54805;&#48324;_&#47588;&#47588;&#44032;&#44201;&#51648;&#49688;_20240927030100.xlsx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Aicel_&#48120;&#48516;&#50577;%20&#51452;&#53469;%20&#54788;&#54889;_&#51648;&#50669;&#48324;%20(&#50900;).xlsx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Aicel_&#44277;&#49324;%20&#50756;&#47308;%20&#54980;%20&#48120;&#48516;&#50577;%20&#51452;&#53469;%20&#54788;&#54889;_&#51648;&#50669;&#48324;%20(&#50900;).xlsx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Aicel_&#51452;&#53469;%20&#44144;&#47000;&#47049;_&#51452;&#53469;%20&#47588;&#47588;%20&#44144;&#47000;&#54788;&#54889;,%20&#51648;&#50669;&#48324;%20(&#50900;).xlsx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Aicel_&#44277;&#46041;&#51452;&#53469;%20&#47588;&#47588;%20&#49892;&#44144;&#47000;&#44032;&#44201;%20&#51648;&#49688;_&#50500;&#54028;&#53944;,%20&#51648;&#50669;&#48324;%20(&#50900;)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OneDrive\&#47928;&#49436;\&#52852;&#52852;&#50724;&#53665;%20&#48155;&#51008;%20&#54028;&#51068;\&#44148;&#49444;%20&#44284;&#44144;%20&#49324;&#51060;&#53364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bhyun\Downloads\&#50976;&#54805;&#48324;_&#47588;&#47588;&#44032;&#44201;&#51648;&#49688;_20240927025539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FEDFUNDS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Aicel_&#51452;&#53469;%20&#52265;&#44277;_&#51648;&#50669;&#48324;%20(&#50900;)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Aicel_&#51452;&#53469;%20&#51064;%20&#8729;%20&#54728;&#44032;_&#51648;&#50669;&#48324;%20(&#50900;)%20(1)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Aicel_&#51452;&#53469;%20&#44032;&#44201;%20&#46041;&#54693;_&#50500;&#54028;&#53944;%20&#54217;&#44512;%20&#51204;&#49464;&#44032;&#44201;,%20&#51648;&#50669;&#48324;%20(&#50900;).xlsx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Aicel_&#51452;&#53469;%20&#44032;&#44201;%20&#46041;&#54693;_&#50500;&#54028;&#53944;%20&#54217;&#44512;%20&#50900;&#49464;&#44032;&#44201;,%20&#51648;&#50669;&#48324;%20(&#50900;).xlsx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Users\gimch\Downloads\Aicel_&#44148;&#49444;%20&#44592;&#49457;_&#44277;&#51333;&#48324;%20(&#50900;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데이터"/>
      <sheetName val="메타정보"/>
    </sheetNames>
    <sheetDataSet>
      <sheetData sheetId="0">
        <row r="1">
          <cell r="CW1" t="str">
            <v>2012.01</v>
          </cell>
          <cell r="CX1" t="str">
            <v>2012.02</v>
          </cell>
          <cell r="CY1" t="str">
            <v>2012.03</v>
          </cell>
          <cell r="CZ1" t="str">
            <v>2012.04</v>
          </cell>
          <cell r="DA1" t="str">
            <v>2012.05</v>
          </cell>
          <cell r="DB1" t="str">
            <v>2012.06</v>
          </cell>
          <cell r="DC1" t="str">
            <v>2012.07</v>
          </cell>
          <cell r="DD1" t="str">
            <v>2012.08</v>
          </cell>
          <cell r="DE1" t="str">
            <v>2012.09</v>
          </cell>
          <cell r="DF1" t="str">
            <v>2012.10</v>
          </cell>
          <cell r="DG1" t="str">
            <v>2012.11</v>
          </cell>
          <cell r="DH1" t="str">
            <v>2012.12</v>
          </cell>
          <cell r="DI1" t="str">
            <v>2013.01</v>
          </cell>
          <cell r="DJ1" t="str">
            <v>2013.02</v>
          </cell>
          <cell r="DK1" t="str">
            <v>2013.03</v>
          </cell>
          <cell r="DL1" t="str">
            <v>2013.04</v>
          </cell>
          <cell r="DM1" t="str">
            <v>2013.05</v>
          </cell>
          <cell r="DN1" t="str">
            <v>2013.06</v>
          </cell>
          <cell r="DO1" t="str">
            <v>2013.07</v>
          </cell>
          <cell r="DP1" t="str">
            <v>2013.08</v>
          </cell>
          <cell r="DQ1" t="str">
            <v>2013.09</v>
          </cell>
          <cell r="DR1" t="str">
            <v>2013.10</v>
          </cell>
          <cell r="DS1" t="str">
            <v>2013.11</v>
          </cell>
          <cell r="DT1" t="str">
            <v>2013.12</v>
          </cell>
          <cell r="DU1" t="str">
            <v>2014.01</v>
          </cell>
          <cell r="DV1" t="str">
            <v>2014.02</v>
          </cell>
          <cell r="DW1" t="str">
            <v>2014.03</v>
          </cell>
          <cell r="DX1" t="str">
            <v>2014.04</v>
          </cell>
          <cell r="DY1" t="str">
            <v>2014.05</v>
          </cell>
          <cell r="DZ1" t="str">
            <v>2014.06</v>
          </cell>
          <cell r="EA1" t="str">
            <v>2014.07</v>
          </cell>
          <cell r="EB1" t="str">
            <v>2014.08</v>
          </cell>
          <cell r="EC1" t="str">
            <v>2014.09</v>
          </cell>
          <cell r="ED1" t="str">
            <v>2014.10</v>
          </cell>
          <cell r="EE1" t="str">
            <v>2014.11</v>
          </cell>
          <cell r="EF1" t="str">
            <v>2014.12</v>
          </cell>
        </row>
        <row r="2">
          <cell r="CW2">
            <v>84.5</v>
          </cell>
          <cell r="CX2">
            <v>84.5</v>
          </cell>
          <cell r="CY2">
            <v>84.5</v>
          </cell>
          <cell r="CZ2">
            <v>84.5</v>
          </cell>
          <cell r="DA2">
            <v>84.4</v>
          </cell>
          <cell r="DB2">
            <v>84.2</v>
          </cell>
          <cell r="DC2">
            <v>84</v>
          </cell>
          <cell r="DD2">
            <v>83.7</v>
          </cell>
          <cell r="DE2">
            <v>83.5</v>
          </cell>
          <cell r="DF2">
            <v>83.4</v>
          </cell>
          <cell r="DG2">
            <v>83.3</v>
          </cell>
          <cell r="DH2">
            <v>83.1</v>
          </cell>
          <cell r="DI2">
            <v>82.9</v>
          </cell>
          <cell r="DJ2">
            <v>82.7</v>
          </cell>
          <cell r="DK2">
            <v>82.7</v>
          </cell>
          <cell r="DL2">
            <v>82.8</v>
          </cell>
          <cell r="DM2">
            <v>82.9</v>
          </cell>
          <cell r="DN2">
            <v>82.9</v>
          </cell>
          <cell r="DO2">
            <v>82.9</v>
          </cell>
          <cell r="DP2">
            <v>82.8</v>
          </cell>
          <cell r="DQ2">
            <v>82.8</v>
          </cell>
          <cell r="DR2">
            <v>83</v>
          </cell>
          <cell r="DS2">
            <v>83.2</v>
          </cell>
          <cell r="DT2">
            <v>83.3</v>
          </cell>
          <cell r="DU2">
            <v>83.5</v>
          </cell>
          <cell r="DV2">
            <v>83.7</v>
          </cell>
          <cell r="DW2">
            <v>83.9</v>
          </cell>
          <cell r="DX2">
            <v>83.9</v>
          </cell>
          <cell r="DY2">
            <v>84</v>
          </cell>
          <cell r="DZ2">
            <v>84</v>
          </cell>
          <cell r="EA2">
            <v>84</v>
          </cell>
          <cell r="EB2">
            <v>84.1</v>
          </cell>
          <cell r="EC2">
            <v>84.3</v>
          </cell>
          <cell r="ED2">
            <v>84.5</v>
          </cell>
          <cell r="EE2">
            <v>84.6</v>
          </cell>
          <cell r="EF2">
            <v>84.8</v>
          </cell>
        </row>
        <row r="3">
          <cell r="CW3">
            <v>81.3</v>
          </cell>
          <cell r="CX3">
            <v>81.3</v>
          </cell>
          <cell r="CY3">
            <v>81.3</v>
          </cell>
          <cell r="CZ3">
            <v>81.3</v>
          </cell>
          <cell r="DA3">
            <v>81.099999999999994</v>
          </cell>
          <cell r="DB3">
            <v>80.900000000000006</v>
          </cell>
          <cell r="DC3">
            <v>80.599999999999994</v>
          </cell>
          <cell r="DD3">
            <v>80.2</v>
          </cell>
          <cell r="DE3">
            <v>79.900000000000006</v>
          </cell>
          <cell r="DF3">
            <v>79.7</v>
          </cell>
          <cell r="DG3">
            <v>79.599999999999994</v>
          </cell>
          <cell r="DH3">
            <v>79.3</v>
          </cell>
          <cell r="DI3">
            <v>79.099999999999994</v>
          </cell>
          <cell r="DJ3">
            <v>78.900000000000006</v>
          </cell>
          <cell r="DK3">
            <v>78.8</v>
          </cell>
          <cell r="DL3">
            <v>79</v>
          </cell>
          <cell r="DM3">
            <v>79.2</v>
          </cell>
          <cell r="DN3">
            <v>79.2</v>
          </cell>
          <cell r="DO3">
            <v>79.2</v>
          </cell>
          <cell r="DP3">
            <v>79.099999999999994</v>
          </cell>
          <cell r="DQ3">
            <v>79.099999999999994</v>
          </cell>
          <cell r="DR3">
            <v>79.5</v>
          </cell>
          <cell r="DS3">
            <v>79.7</v>
          </cell>
          <cell r="DT3">
            <v>79.900000000000006</v>
          </cell>
          <cell r="DU3">
            <v>80.2</v>
          </cell>
          <cell r="DV3">
            <v>80.5</v>
          </cell>
          <cell r="DW3">
            <v>80.8</v>
          </cell>
          <cell r="DX3">
            <v>80.900000000000006</v>
          </cell>
          <cell r="DY3">
            <v>80.900000000000006</v>
          </cell>
          <cell r="DZ3">
            <v>80.900000000000006</v>
          </cell>
          <cell r="EA3">
            <v>81</v>
          </cell>
          <cell r="EB3">
            <v>81.099999999999994</v>
          </cell>
          <cell r="EC3">
            <v>81.400000000000006</v>
          </cell>
          <cell r="ED3">
            <v>81.7</v>
          </cell>
          <cell r="EE3">
            <v>81.900000000000006</v>
          </cell>
          <cell r="EF3">
            <v>82.1</v>
          </cell>
        </row>
      </sheetData>
      <sheetData sheetId="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ustry"/>
    </sheetNames>
    <sheetDataSet>
      <sheetData sheetId="0">
        <row r="1">
          <cell r="B1" t="str">
            <v>서울</v>
          </cell>
          <cell r="C1" t="str">
            <v>수도권</v>
          </cell>
          <cell r="D1" t="str">
            <v>5대 광역시</v>
          </cell>
          <cell r="E1" t="str">
            <v>지방</v>
          </cell>
        </row>
        <row r="2">
          <cell r="A2">
            <v>39083</v>
          </cell>
          <cell r="B2">
            <v>697</v>
          </cell>
          <cell r="C2">
            <v>3847</v>
          </cell>
          <cell r="D2">
            <v>26758</v>
          </cell>
          <cell r="E2">
            <v>42445</v>
          </cell>
        </row>
        <row r="3">
          <cell r="A3">
            <v>39114</v>
          </cell>
          <cell r="B3">
            <v>590</v>
          </cell>
          <cell r="C3">
            <v>3598</v>
          </cell>
          <cell r="D3">
            <v>25585</v>
          </cell>
          <cell r="E3">
            <v>41937</v>
          </cell>
        </row>
        <row r="4">
          <cell r="A4">
            <v>39142</v>
          </cell>
          <cell r="B4">
            <v>687</v>
          </cell>
          <cell r="C4">
            <v>2770</v>
          </cell>
          <cell r="D4">
            <v>26012</v>
          </cell>
          <cell r="E4">
            <v>42049</v>
          </cell>
        </row>
        <row r="5">
          <cell r="A5">
            <v>39173</v>
          </cell>
          <cell r="B5">
            <v>685</v>
          </cell>
          <cell r="C5">
            <v>2632</v>
          </cell>
          <cell r="D5">
            <v>25172</v>
          </cell>
          <cell r="E5">
            <v>43347</v>
          </cell>
        </row>
        <row r="6">
          <cell r="A6">
            <v>39203</v>
          </cell>
          <cell r="B6">
            <v>704</v>
          </cell>
          <cell r="C6">
            <v>2775</v>
          </cell>
          <cell r="D6">
            <v>28814</v>
          </cell>
          <cell r="E6">
            <v>44812</v>
          </cell>
        </row>
        <row r="7">
          <cell r="A7">
            <v>39234</v>
          </cell>
          <cell r="B7">
            <v>778</v>
          </cell>
          <cell r="C7">
            <v>4707</v>
          </cell>
          <cell r="D7">
            <v>32335</v>
          </cell>
          <cell r="E7">
            <v>50658</v>
          </cell>
        </row>
        <row r="8">
          <cell r="A8">
            <v>39264</v>
          </cell>
          <cell r="B8">
            <v>840</v>
          </cell>
          <cell r="C8">
            <v>4605</v>
          </cell>
          <cell r="D8">
            <v>31369</v>
          </cell>
          <cell r="E8">
            <v>52299</v>
          </cell>
        </row>
        <row r="9">
          <cell r="A9">
            <v>39295</v>
          </cell>
          <cell r="B9">
            <v>730</v>
          </cell>
          <cell r="C9">
            <v>5038</v>
          </cell>
          <cell r="D9">
            <v>32308</v>
          </cell>
          <cell r="E9">
            <v>52497</v>
          </cell>
        </row>
        <row r="10">
          <cell r="A10">
            <v>39326</v>
          </cell>
          <cell r="B10">
            <v>724</v>
          </cell>
          <cell r="C10">
            <v>8364</v>
          </cell>
          <cell r="D10">
            <v>35168</v>
          </cell>
          <cell r="E10">
            <v>52951</v>
          </cell>
        </row>
        <row r="11">
          <cell r="A11">
            <v>39356</v>
          </cell>
          <cell r="B11">
            <v>977</v>
          </cell>
          <cell r="C11">
            <v>8854</v>
          </cell>
          <cell r="D11">
            <v>37095</v>
          </cell>
          <cell r="E11">
            <v>53038</v>
          </cell>
        </row>
        <row r="12">
          <cell r="A12">
            <v>39387</v>
          </cell>
          <cell r="B12">
            <v>1081</v>
          </cell>
          <cell r="C12">
            <v>9712</v>
          </cell>
          <cell r="D12">
            <v>36818</v>
          </cell>
          <cell r="E12">
            <v>53245</v>
          </cell>
        </row>
        <row r="13">
          <cell r="A13">
            <v>39417</v>
          </cell>
          <cell r="B13">
            <v>454</v>
          </cell>
          <cell r="C13">
            <v>14121</v>
          </cell>
          <cell r="D13">
            <v>41124</v>
          </cell>
          <cell r="E13">
            <v>55016</v>
          </cell>
        </row>
        <row r="14">
          <cell r="A14">
            <v>39448</v>
          </cell>
          <cell r="B14">
            <v>524</v>
          </cell>
          <cell r="C14">
            <v>21151</v>
          </cell>
          <cell r="D14">
            <v>41600</v>
          </cell>
          <cell r="E14">
            <v>58000</v>
          </cell>
        </row>
        <row r="15">
          <cell r="A15">
            <v>39479</v>
          </cell>
          <cell r="B15">
            <v>788</v>
          </cell>
          <cell r="C15">
            <v>22633</v>
          </cell>
          <cell r="D15">
            <v>45307</v>
          </cell>
          <cell r="E15">
            <v>59306</v>
          </cell>
        </row>
        <row r="16">
          <cell r="A16">
            <v>39508</v>
          </cell>
          <cell r="B16">
            <v>799</v>
          </cell>
          <cell r="C16">
            <v>22247</v>
          </cell>
          <cell r="D16">
            <v>48190</v>
          </cell>
          <cell r="E16">
            <v>59856</v>
          </cell>
        </row>
        <row r="17">
          <cell r="A17">
            <v>39539</v>
          </cell>
          <cell r="B17">
            <v>764</v>
          </cell>
          <cell r="C17">
            <v>19445</v>
          </cell>
          <cell r="D17">
            <v>48226</v>
          </cell>
          <cell r="E17">
            <v>60625</v>
          </cell>
        </row>
        <row r="18">
          <cell r="A18">
            <v>39569</v>
          </cell>
          <cell r="B18">
            <v>1016</v>
          </cell>
          <cell r="C18">
            <v>18753</v>
          </cell>
          <cell r="D18">
            <v>47983</v>
          </cell>
          <cell r="E18">
            <v>59649</v>
          </cell>
        </row>
        <row r="19">
          <cell r="A19">
            <v>39600</v>
          </cell>
          <cell r="B19">
            <v>1090</v>
          </cell>
          <cell r="C19">
            <v>17808</v>
          </cell>
          <cell r="D19">
            <v>52261</v>
          </cell>
          <cell r="E19">
            <v>75087</v>
          </cell>
        </row>
        <row r="20">
          <cell r="A20">
            <v>39630</v>
          </cell>
          <cell r="B20">
            <v>1437</v>
          </cell>
          <cell r="C20">
            <v>21524</v>
          </cell>
          <cell r="D20">
            <v>58482</v>
          </cell>
          <cell r="E20">
            <v>78083</v>
          </cell>
        </row>
        <row r="21">
          <cell r="A21">
            <v>39661</v>
          </cell>
          <cell r="B21">
            <v>1491</v>
          </cell>
          <cell r="C21">
            <v>20884</v>
          </cell>
          <cell r="D21">
            <v>57870</v>
          </cell>
          <cell r="E21">
            <v>76153</v>
          </cell>
        </row>
        <row r="22">
          <cell r="A22">
            <v>39692</v>
          </cell>
          <cell r="B22">
            <v>1530</v>
          </cell>
          <cell r="C22">
            <v>23377</v>
          </cell>
          <cell r="D22">
            <v>56789</v>
          </cell>
          <cell r="E22">
            <v>74663</v>
          </cell>
        </row>
        <row r="23">
          <cell r="A23">
            <v>39722</v>
          </cell>
          <cell r="B23">
            <v>1981</v>
          </cell>
          <cell r="C23">
            <v>23281</v>
          </cell>
          <cell r="D23">
            <v>57213</v>
          </cell>
          <cell r="E23">
            <v>72411</v>
          </cell>
        </row>
        <row r="24">
          <cell r="A24">
            <v>39753</v>
          </cell>
          <cell r="B24">
            <v>2263</v>
          </cell>
          <cell r="C24">
            <v>23603</v>
          </cell>
          <cell r="D24">
            <v>61767</v>
          </cell>
          <cell r="E24">
            <v>73667</v>
          </cell>
        </row>
        <row r="25">
          <cell r="A25">
            <v>39783</v>
          </cell>
          <cell r="B25">
            <v>2486</v>
          </cell>
          <cell r="C25">
            <v>24442</v>
          </cell>
          <cell r="D25">
            <v>61131</v>
          </cell>
          <cell r="E25">
            <v>76234</v>
          </cell>
        </row>
        <row r="26">
          <cell r="A26">
            <v>39814</v>
          </cell>
          <cell r="B26">
            <v>2511</v>
          </cell>
          <cell r="C26">
            <v>23020</v>
          </cell>
          <cell r="D26">
            <v>61038</v>
          </cell>
          <cell r="E26">
            <v>74837</v>
          </cell>
        </row>
        <row r="27">
          <cell r="A27">
            <v>39845</v>
          </cell>
          <cell r="B27">
            <v>2460</v>
          </cell>
          <cell r="C27">
            <v>22725</v>
          </cell>
          <cell r="D27">
            <v>61104</v>
          </cell>
          <cell r="E27">
            <v>74371</v>
          </cell>
        </row>
        <row r="28">
          <cell r="A28">
            <v>39873</v>
          </cell>
          <cell r="B28">
            <v>2459</v>
          </cell>
          <cell r="C28">
            <v>26141</v>
          </cell>
          <cell r="D28">
            <v>59988</v>
          </cell>
          <cell r="E28">
            <v>76130</v>
          </cell>
        </row>
        <row r="29">
          <cell r="A29">
            <v>39904</v>
          </cell>
          <cell r="B29">
            <v>2295</v>
          </cell>
          <cell r="C29">
            <v>26861</v>
          </cell>
          <cell r="D29">
            <v>59118</v>
          </cell>
          <cell r="E29">
            <v>74693</v>
          </cell>
        </row>
        <row r="30">
          <cell r="A30">
            <v>39934</v>
          </cell>
          <cell r="B30">
            <v>2136</v>
          </cell>
          <cell r="C30">
            <v>25208</v>
          </cell>
          <cell r="D30">
            <v>53021</v>
          </cell>
          <cell r="E30">
            <v>70912</v>
          </cell>
        </row>
        <row r="31">
          <cell r="A31">
            <v>39965</v>
          </cell>
          <cell r="B31">
            <v>2085</v>
          </cell>
          <cell r="C31">
            <v>23539</v>
          </cell>
          <cell r="D31">
            <v>51879</v>
          </cell>
          <cell r="E31">
            <v>67421</v>
          </cell>
        </row>
        <row r="32">
          <cell r="A32">
            <v>39995</v>
          </cell>
          <cell r="B32">
            <v>2060</v>
          </cell>
          <cell r="C32">
            <v>21950</v>
          </cell>
          <cell r="D32">
            <v>49380</v>
          </cell>
          <cell r="E32">
            <v>66137</v>
          </cell>
        </row>
        <row r="33">
          <cell r="A33">
            <v>40026</v>
          </cell>
          <cell r="B33">
            <v>1960</v>
          </cell>
          <cell r="C33">
            <v>21402</v>
          </cell>
          <cell r="D33">
            <v>47089</v>
          </cell>
          <cell r="E33">
            <v>62700</v>
          </cell>
        </row>
        <row r="34">
          <cell r="A34">
            <v>40057</v>
          </cell>
          <cell r="B34">
            <v>1887</v>
          </cell>
          <cell r="C34">
            <v>19075</v>
          </cell>
          <cell r="D34">
            <v>44359</v>
          </cell>
          <cell r="E34">
            <v>60636</v>
          </cell>
        </row>
        <row r="35">
          <cell r="A35">
            <v>40087</v>
          </cell>
          <cell r="B35">
            <v>1778</v>
          </cell>
          <cell r="C35">
            <v>18070</v>
          </cell>
          <cell r="D35">
            <v>42525</v>
          </cell>
          <cell r="E35">
            <v>57599</v>
          </cell>
        </row>
        <row r="36">
          <cell r="A36">
            <v>40118</v>
          </cell>
          <cell r="B36">
            <v>1814</v>
          </cell>
          <cell r="C36">
            <v>21051</v>
          </cell>
          <cell r="D36">
            <v>41181</v>
          </cell>
          <cell r="E36">
            <v>58031</v>
          </cell>
        </row>
        <row r="37">
          <cell r="A37">
            <v>40148</v>
          </cell>
          <cell r="B37">
            <v>1803</v>
          </cell>
          <cell r="C37">
            <v>23864</v>
          </cell>
          <cell r="D37">
            <v>40094</v>
          </cell>
          <cell r="E37">
            <v>57201</v>
          </cell>
        </row>
        <row r="38">
          <cell r="A38">
            <v>40179</v>
          </cell>
          <cell r="B38">
            <v>1803</v>
          </cell>
          <cell r="C38">
            <v>24023</v>
          </cell>
          <cell r="D38">
            <v>38541</v>
          </cell>
          <cell r="E38">
            <v>54437</v>
          </cell>
        </row>
        <row r="39">
          <cell r="A39">
            <v>40210</v>
          </cell>
          <cell r="B39">
            <v>1813</v>
          </cell>
          <cell r="C39">
            <v>25513</v>
          </cell>
          <cell r="D39">
            <v>37368</v>
          </cell>
          <cell r="E39">
            <v>51615</v>
          </cell>
        </row>
        <row r="40">
          <cell r="A40">
            <v>40238</v>
          </cell>
          <cell r="B40">
            <v>1658</v>
          </cell>
          <cell r="C40">
            <v>24441</v>
          </cell>
          <cell r="D40">
            <v>36304</v>
          </cell>
          <cell r="E40">
            <v>50404</v>
          </cell>
        </row>
        <row r="41">
          <cell r="A41">
            <v>40269</v>
          </cell>
          <cell r="B41">
            <v>1575</v>
          </cell>
          <cell r="C41">
            <v>24335</v>
          </cell>
          <cell r="D41">
            <v>37080</v>
          </cell>
          <cell r="E41">
            <v>47324</v>
          </cell>
        </row>
        <row r="42">
          <cell r="A42">
            <v>40299</v>
          </cell>
          <cell r="B42">
            <v>1957</v>
          </cell>
          <cell r="C42">
            <v>25690</v>
          </cell>
          <cell r="D42">
            <v>36308</v>
          </cell>
          <cell r="E42">
            <v>46503</v>
          </cell>
        </row>
        <row r="43">
          <cell r="A43">
            <v>40330</v>
          </cell>
          <cell r="B43">
            <v>1979</v>
          </cell>
          <cell r="C43">
            <v>26289</v>
          </cell>
          <cell r="D43">
            <v>35500</v>
          </cell>
          <cell r="E43">
            <v>46250</v>
          </cell>
        </row>
        <row r="44">
          <cell r="A44">
            <v>40360</v>
          </cell>
          <cell r="B44">
            <v>1941</v>
          </cell>
          <cell r="C44">
            <v>26210</v>
          </cell>
          <cell r="D44">
            <v>34939</v>
          </cell>
          <cell r="E44">
            <v>43374</v>
          </cell>
        </row>
        <row r="45">
          <cell r="A45">
            <v>40391</v>
          </cell>
          <cell r="B45">
            <v>2085</v>
          </cell>
          <cell r="C45">
            <v>26067</v>
          </cell>
          <cell r="D45">
            <v>33497</v>
          </cell>
          <cell r="E45">
            <v>42332</v>
          </cell>
        </row>
        <row r="46">
          <cell r="A46">
            <v>40422</v>
          </cell>
          <cell r="B46">
            <v>2169</v>
          </cell>
          <cell r="C46">
            <v>27032</v>
          </cell>
          <cell r="D46">
            <v>30749</v>
          </cell>
          <cell r="E46">
            <v>40375</v>
          </cell>
        </row>
        <row r="47">
          <cell r="A47">
            <v>40452</v>
          </cell>
          <cell r="B47">
            <v>2506</v>
          </cell>
          <cell r="C47">
            <v>26828</v>
          </cell>
          <cell r="D47">
            <v>31556</v>
          </cell>
          <cell r="E47">
            <v>38143</v>
          </cell>
        </row>
        <row r="48">
          <cell r="A48">
            <v>40483</v>
          </cell>
          <cell r="B48">
            <v>2842</v>
          </cell>
          <cell r="C48">
            <v>26347</v>
          </cell>
          <cell r="D48">
            <v>29037</v>
          </cell>
          <cell r="E48">
            <v>36313</v>
          </cell>
        </row>
        <row r="49">
          <cell r="A49">
            <v>40513</v>
          </cell>
          <cell r="B49">
            <v>2729</v>
          </cell>
          <cell r="C49">
            <v>26683</v>
          </cell>
          <cell r="D49">
            <v>26210</v>
          </cell>
          <cell r="E49">
            <v>33084</v>
          </cell>
        </row>
        <row r="50">
          <cell r="A50">
            <v>40544</v>
          </cell>
          <cell r="B50">
            <v>2269</v>
          </cell>
          <cell r="C50">
            <v>26627</v>
          </cell>
          <cell r="D50">
            <v>24243</v>
          </cell>
          <cell r="E50">
            <v>31784</v>
          </cell>
        </row>
        <row r="51">
          <cell r="A51">
            <v>40575</v>
          </cell>
          <cell r="B51">
            <v>2216</v>
          </cell>
          <cell r="C51">
            <v>25201</v>
          </cell>
          <cell r="D51">
            <v>23131</v>
          </cell>
          <cell r="E51">
            <v>30040</v>
          </cell>
        </row>
        <row r="52">
          <cell r="A52">
            <v>40603</v>
          </cell>
          <cell r="B52">
            <v>2104</v>
          </cell>
          <cell r="C52">
            <v>24985</v>
          </cell>
          <cell r="D52">
            <v>21984</v>
          </cell>
          <cell r="E52">
            <v>28499</v>
          </cell>
        </row>
        <row r="53">
          <cell r="A53">
            <v>40634</v>
          </cell>
          <cell r="B53">
            <v>1855</v>
          </cell>
          <cell r="C53">
            <v>23153</v>
          </cell>
          <cell r="D53">
            <v>20467</v>
          </cell>
          <cell r="E53">
            <v>26757</v>
          </cell>
        </row>
        <row r="54">
          <cell r="A54">
            <v>40664</v>
          </cell>
          <cell r="B54">
            <v>1785</v>
          </cell>
          <cell r="C54">
            <v>25248</v>
          </cell>
          <cell r="D54">
            <v>19999</v>
          </cell>
          <cell r="E54">
            <v>24328</v>
          </cell>
        </row>
        <row r="55">
          <cell r="A55">
            <v>40695</v>
          </cell>
          <cell r="B55">
            <v>1825</v>
          </cell>
          <cell r="C55">
            <v>25400</v>
          </cell>
          <cell r="D55">
            <v>21743</v>
          </cell>
          <cell r="E55">
            <v>23699</v>
          </cell>
        </row>
        <row r="56">
          <cell r="A56">
            <v>40725</v>
          </cell>
          <cell r="B56">
            <v>1826</v>
          </cell>
          <cell r="C56">
            <v>24568</v>
          </cell>
          <cell r="D56">
            <v>20871</v>
          </cell>
          <cell r="E56">
            <v>22822</v>
          </cell>
        </row>
        <row r="57">
          <cell r="A57">
            <v>40756</v>
          </cell>
          <cell r="B57">
            <v>1767</v>
          </cell>
          <cell r="C57">
            <v>25867</v>
          </cell>
          <cell r="D57">
            <v>19595</v>
          </cell>
          <cell r="E57">
            <v>21364</v>
          </cell>
        </row>
        <row r="58">
          <cell r="A58">
            <v>40787</v>
          </cell>
          <cell r="B58">
            <v>1776</v>
          </cell>
          <cell r="C58">
            <v>25507</v>
          </cell>
          <cell r="D58">
            <v>18948</v>
          </cell>
          <cell r="E58">
            <v>21808</v>
          </cell>
        </row>
        <row r="59">
          <cell r="A59">
            <v>40817</v>
          </cell>
          <cell r="B59">
            <v>1821</v>
          </cell>
          <cell r="C59">
            <v>25280</v>
          </cell>
          <cell r="D59">
            <v>18464</v>
          </cell>
          <cell r="E59">
            <v>20897</v>
          </cell>
        </row>
        <row r="60">
          <cell r="A60">
            <v>40848</v>
          </cell>
          <cell r="B60">
            <v>1801</v>
          </cell>
          <cell r="C60">
            <v>25468</v>
          </cell>
          <cell r="D60">
            <v>18303</v>
          </cell>
          <cell r="E60">
            <v>21468</v>
          </cell>
        </row>
        <row r="61">
          <cell r="A61">
            <v>40878</v>
          </cell>
          <cell r="B61">
            <v>1861</v>
          </cell>
          <cell r="C61">
            <v>26020</v>
          </cell>
          <cell r="D61">
            <v>18716</v>
          </cell>
          <cell r="E61">
            <v>23210</v>
          </cell>
        </row>
        <row r="62">
          <cell r="A62">
            <v>40909</v>
          </cell>
          <cell r="B62">
            <v>1890</v>
          </cell>
          <cell r="C62">
            <v>27071</v>
          </cell>
          <cell r="D62">
            <v>17014</v>
          </cell>
          <cell r="E62">
            <v>21811</v>
          </cell>
        </row>
        <row r="63">
          <cell r="A63">
            <v>40940</v>
          </cell>
          <cell r="B63">
            <v>1703</v>
          </cell>
          <cell r="C63">
            <v>25900</v>
          </cell>
          <cell r="D63">
            <v>16403</v>
          </cell>
          <cell r="E63">
            <v>20844</v>
          </cell>
        </row>
        <row r="64">
          <cell r="A64">
            <v>40969</v>
          </cell>
          <cell r="B64">
            <v>1732</v>
          </cell>
          <cell r="C64">
            <v>25229</v>
          </cell>
          <cell r="D64">
            <v>15808</v>
          </cell>
          <cell r="E64">
            <v>20180</v>
          </cell>
        </row>
        <row r="65">
          <cell r="A65">
            <v>41000</v>
          </cell>
          <cell r="B65">
            <v>1691</v>
          </cell>
          <cell r="C65">
            <v>24424</v>
          </cell>
          <cell r="D65">
            <v>15006</v>
          </cell>
          <cell r="E65">
            <v>20264</v>
          </cell>
        </row>
        <row r="66">
          <cell r="A66">
            <v>41030</v>
          </cell>
          <cell r="B66">
            <v>1703</v>
          </cell>
          <cell r="C66">
            <v>24892</v>
          </cell>
          <cell r="D66">
            <v>15567</v>
          </cell>
          <cell r="E66">
            <v>20163</v>
          </cell>
        </row>
        <row r="67">
          <cell r="A67">
            <v>41061</v>
          </cell>
          <cell r="B67">
            <v>1698</v>
          </cell>
          <cell r="C67">
            <v>25231</v>
          </cell>
          <cell r="D67">
            <v>15395</v>
          </cell>
          <cell r="E67">
            <v>19964</v>
          </cell>
        </row>
        <row r="68">
          <cell r="A68">
            <v>41091</v>
          </cell>
          <cell r="B68">
            <v>3146</v>
          </cell>
          <cell r="C68">
            <v>26246</v>
          </cell>
          <cell r="D68">
            <v>16720</v>
          </cell>
          <cell r="E68">
            <v>20948</v>
          </cell>
        </row>
        <row r="69">
          <cell r="A69">
            <v>41122</v>
          </cell>
          <cell r="B69">
            <v>3847</v>
          </cell>
          <cell r="C69">
            <v>26150</v>
          </cell>
          <cell r="D69">
            <v>18213</v>
          </cell>
          <cell r="E69">
            <v>21301</v>
          </cell>
        </row>
        <row r="70">
          <cell r="A70">
            <v>41153</v>
          </cell>
          <cell r="B70">
            <v>3754</v>
          </cell>
          <cell r="C70">
            <v>26284</v>
          </cell>
          <cell r="D70">
            <v>17982</v>
          </cell>
          <cell r="E70">
            <v>23532</v>
          </cell>
        </row>
        <row r="71">
          <cell r="A71">
            <v>41183</v>
          </cell>
          <cell r="B71">
            <v>3700</v>
          </cell>
          <cell r="C71">
            <v>28748</v>
          </cell>
          <cell r="D71">
            <v>17179</v>
          </cell>
          <cell r="E71">
            <v>23112</v>
          </cell>
        </row>
        <row r="72">
          <cell r="A72">
            <v>41214</v>
          </cell>
          <cell r="B72">
            <v>3594</v>
          </cell>
          <cell r="C72">
            <v>30791</v>
          </cell>
          <cell r="D72">
            <v>17472</v>
          </cell>
          <cell r="E72">
            <v>24462</v>
          </cell>
        </row>
        <row r="73">
          <cell r="A73">
            <v>41244</v>
          </cell>
          <cell r="B73">
            <v>3481</v>
          </cell>
          <cell r="C73">
            <v>29066</v>
          </cell>
          <cell r="D73">
            <v>17520</v>
          </cell>
          <cell r="E73">
            <v>24768</v>
          </cell>
        </row>
        <row r="74">
          <cell r="A74">
            <v>41275</v>
          </cell>
          <cell r="B74">
            <v>3415</v>
          </cell>
          <cell r="C74">
            <v>30369</v>
          </cell>
          <cell r="D74">
            <v>17901</v>
          </cell>
          <cell r="E74">
            <v>23495</v>
          </cell>
        </row>
        <row r="75">
          <cell r="A75">
            <v>41306</v>
          </cell>
          <cell r="B75">
            <v>3308</v>
          </cell>
          <cell r="C75">
            <v>30366</v>
          </cell>
          <cell r="D75">
            <v>16760</v>
          </cell>
          <cell r="E75">
            <v>22952</v>
          </cell>
        </row>
        <row r="76">
          <cell r="A76">
            <v>41334</v>
          </cell>
          <cell r="B76">
            <v>3168</v>
          </cell>
          <cell r="C76">
            <v>29591</v>
          </cell>
          <cell r="D76">
            <v>14950</v>
          </cell>
          <cell r="E76">
            <v>22924</v>
          </cell>
        </row>
        <row r="77">
          <cell r="A77">
            <v>41365</v>
          </cell>
          <cell r="B77">
            <v>3035</v>
          </cell>
          <cell r="C77">
            <v>30232</v>
          </cell>
          <cell r="D77">
            <v>13528</v>
          </cell>
          <cell r="E77">
            <v>23406</v>
          </cell>
        </row>
        <row r="78">
          <cell r="A78">
            <v>41395</v>
          </cell>
          <cell r="B78">
            <v>2908</v>
          </cell>
          <cell r="C78">
            <v>29861</v>
          </cell>
          <cell r="D78">
            <v>12237</v>
          </cell>
          <cell r="E78">
            <v>21890</v>
          </cell>
        </row>
        <row r="79">
          <cell r="A79">
            <v>41426</v>
          </cell>
          <cell r="B79">
            <v>2722</v>
          </cell>
          <cell r="C79">
            <v>29779</v>
          </cell>
          <cell r="D79">
            <v>11060</v>
          </cell>
          <cell r="E79">
            <v>21511</v>
          </cell>
        </row>
        <row r="80">
          <cell r="A80">
            <v>41456</v>
          </cell>
          <cell r="B80">
            <v>2581</v>
          </cell>
          <cell r="C80">
            <v>32745</v>
          </cell>
          <cell r="D80">
            <v>10333</v>
          </cell>
          <cell r="E80">
            <v>22013</v>
          </cell>
        </row>
        <row r="81">
          <cell r="A81">
            <v>41487</v>
          </cell>
          <cell r="B81">
            <v>3970</v>
          </cell>
          <cell r="C81">
            <v>32933</v>
          </cell>
          <cell r="D81">
            <v>10155</v>
          </cell>
          <cell r="E81">
            <v>21061</v>
          </cell>
        </row>
        <row r="82">
          <cell r="A82">
            <v>41518</v>
          </cell>
          <cell r="B82">
            <v>4331</v>
          </cell>
          <cell r="C82">
            <v>30340</v>
          </cell>
          <cell r="D82">
            <v>11266</v>
          </cell>
          <cell r="E82">
            <v>20173</v>
          </cell>
        </row>
        <row r="83">
          <cell r="A83">
            <v>41548</v>
          </cell>
          <cell r="B83">
            <v>3808</v>
          </cell>
          <cell r="C83">
            <v>32734</v>
          </cell>
          <cell r="D83">
            <v>9936</v>
          </cell>
          <cell r="E83">
            <v>17955</v>
          </cell>
        </row>
        <row r="84">
          <cell r="A84">
            <v>41579</v>
          </cell>
          <cell r="B84">
            <v>3568</v>
          </cell>
          <cell r="C84">
            <v>30635</v>
          </cell>
          <cell r="D84">
            <v>10807</v>
          </cell>
          <cell r="E84">
            <v>18699</v>
          </cell>
        </row>
        <row r="85">
          <cell r="A85">
            <v>41609</v>
          </cell>
          <cell r="B85">
            <v>3157</v>
          </cell>
          <cell r="C85">
            <v>30035</v>
          </cell>
          <cell r="D85">
            <v>10272</v>
          </cell>
          <cell r="E85">
            <v>17627</v>
          </cell>
        </row>
        <row r="86">
          <cell r="A86">
            <v>41640</v>
          </cell>
          <cell r="B86">
            <v>2905</v>
          </cell>
          <cell r="C86">
            <v>29792</v>
          </cell>
          <cell r="D86">
            <v>9236</v>
          </cell>
          <cell r="E86">
            <v>16643</v>
          </cell>
        </row>
        <row r="87">
          <cell r="A87">
            <v>41671</v>
          </cell>
          <cell r="B87">
            <v>2734</v>
          </cell>
          <cell r="C87">
            <v>26544</v>
          </cell>
          <cell r="D87">
            <v>7553</v>
          </cell>
          <cell r="E87">
            <v>15560</v>
          </cell>
        </row>
        <row r="88">
          <cell r="A88">
            <v>41699</v>
          </cell>
          <cell r="B88">
            <v>2259</v>
          </cell>
          <cell r="C88">
            <v>23823</v>
          </cell>
          <cell r="D88">
            <v>7741</v>
          </cell>
          <cell r="E88">
            <v>14344</v>
          </cell>
        </row>
        <row r="89">
          <cell r="A89">
            <v>41730</v>
          </cell>
          <cell r="B89">
            <v>2185</v>
          </cell>
          <cell r="C89">
            <v>22107</v>
          </cell>
          <cell r="D89">
            <v>6232</v>
          </cell>
          <cell r="E89">
            <v>15049</v>
          </cell>
        </row>
        <row r="90">
          <cell r="A90">
            <v>41760</v>
          </cell>
          <cell r="B90">
            <v>2241</v>
          </cell>
          <cell r="C90">
            <v>26805</v>
          </cell>
          <cell r="D90">
            <v>5691</v>
          </cell>
          <cell r="E90">
            <v>14289</v>
          </cell>
        </row>
        <row r="91">
          <cell r="A91">
            <v>41791</v>
          </cell>
          <cell r="B91">
            <v>2601</v>
          </cell>
          <cell r="C91">
            <v>27611</v>
          </cell>
          <cell r="D91">
            <v>4770</v>
          </cell>
          <cell r="E91">
            <v>15275</v>
          </cell>
        </row>
        <row r="92">
          <cell r="A92">
            <v>41821</v>
          </cell>
          <cell r="B92">
            <v>2492</v>
          </cell>
          <cell r="C92">
            <v>24305</v>
          </cell>
          <cell r="D92">
            <v>6629</v>
          </cell>
          <cell r="E92">
            <v>17861</v>
          </cell>
        </row>
        <row r="93">
          <cell r="A93">
            <v>41852</v>
          </cell>
          <cell r="B93">
            <v>2362</v>
          </cell>
          <cell r="C93">
            <v>20852</v>
          </cell>
          <cell r="D93">
            <v>5116</v>
          </cell>
          <cell r="E93">
            <v>16454</v>
          </cell>
        </row>
        <row r="94">
          <cell r="A94">
            <v>41883</v>
          </cell>
          <cell r="B94">
            <v>1797</v>
          </cell>
          <cell r="C94">
            <v>18145</v>
          </cell>
          <cell r="D94">
            <v>4771</v>
          </cell>
          <cell r="E94">
            <v>14455</v>
          </cell>
        </row>
        <row r="95">
          <cell r="A95">
            <v>41913</v>
          </cell>
          <cell r="B95">
            <v>1724</v>
          </cell>
          <cell r="C95">
            <v>17995</v>
          </cell>
          <cell r="D95">
            <v>4077</v>
          </cell>
          <cell r="E95">
            <v>16296</v>
          </cell>
        </row>
        <row r="96">
          <cell r="A96">
            <v>41944</v>
          </cell>
          <cell r="B96">
            <v>1522</v>
          </cell>
          <cell r="C96">
            <v>18252</v>
          </cell>
          <cell r="D96">
            <v>4077</v>
          </cell>
          <cell r="E96">
            <v>15852</v>
          </cell>
        </row>
        <row r="97">
          <cell r="A97">
            <v>41974</v>
          </cell>
          <cell r="B97">
            <v>1356</v>
          </cell>
          <cell r="C97">
            <v>18458</v>
          </cell>
          <cell r="D97">
            <v>4022</v>
          </cell>
          <cell r="E97">
            <v>16543</v>
          </cell>
        </row>
        <row r="98">
          <cell r="A98">
            <v>42005</v>
          </cell>
          <cell r="B98">
            <v>1497</v>
          </cell>
          <cell r="C98">
            <v>17458</v>
          </cell>
          <cell r="D98">
            <v>3604</v>
          </cell>
          <cell r="E98">
            <v>14426</v>
          </cell>
        </row>
        <row r="99">
          <cell r="A99">
            <v>42036</v>
          </cell>
          <cell r="B99">
            <v>1238</v>
          </cell>
          <cell r="C99">
            <v>15686</v>
          </cell>
          <cell r="D99">
            <v>3058</v>
          </cell>
          <cell r="E99">
            <v>13831</v>
          </cell>
        </row>
        <row r="100">
          <cell r="A100">
            <v>42064</v>
          </cell>
          <cell r="B100">
            <v>1064</v>
          </cell>
          <cell r="C100">
            <v>13131</v>
          </cell>
          <cell r="D100">
            <v>2578</v>
          </cell>
          <cell r="E100">
            <v>12124</v>
          </cell>
        </row>
        <row r="101">
          <cell r="A101">
            <v>42095</v>
          </cell>
          <cell r="B101">
            <v>987</v>
          </cell>
          <cell r="C101">
            <v>13523</v>
          </cell>
          <cell r="D101">
            <v>1804</v>
          </cell>
          <cell r="E101">
            <v>11779</v>
          </cell>
        </row>
        <row r="102">
          <cell r="A102">
            <v>42125</v>
          </cell>
          <cell r="B102">
            <v>976</v>
          </cell>
          <cell r="C102">
            <v>13456</v>
          </cell>
          <cell r="D102">
            <v>1534</v>
          </cell>
          <cell r="E102">
            <v>12176</v>
          </cell>
        </row>
        <row r="103">
          <cell r="A103">
            <v>42156</v>
          </cell>
          <cell r="B103">
            <v>638</v>
          </cell>
          <cell r="C103">
            <v>15456</v>
          </cell>
          <cell r="D103">
            <v>2079</v>
          </cell>
          <cell r="E103">
            <v>15895</v>
          </cell>
        </row>
        <row r="104">
          <cell r="A104">
            <v>42186</v>
          </cell>
          <cell r="B104">
            <v>482</v>
          </cell>
          <cell r="C104">
            <v>15454</v>
          </cell>
          <cell r="D104">
            <v>3012</v>
          </cell>
          <cell r="E104">
            <v>14229</v>
          </cell>
        </row>
        <row r="105">
          <cell r="A105">
            <v>42217</v>
          </cell>
          <cell r="B105">
            <v>317</v>
          </cell>
          <cell r="C105">
            <v>15572</v>
          </cell>
          <cell r="D105">
            <v>2259</v>
          </cell>
          <cell r="E105">
            <v>13550</v>
          </cell>
        </row>
        <row r="106">
          <cell r="A106">
            <v>42248</v>
          </cell>
          <cell r="B106">
            <v>251</v>
          </cell>
          <cell r="C106">
            <v>14298</v>
          </cell>
          <cell r="D106">
            <v>2523</v>
          </cell>
          <cell r="E106">
            <v>15452</v>
          </cell>
        </row>
        <row r="107">
          <cell r="A107">
            <v>42278</v>
          </cell>
          <cell r="B107">
            <v>264</v>
          </cell>
          <cell r="C107">
            <v>15312</v>
          </cell>
          <cell r="D107">
            <v>2222</v>
          </cell>
          <cell r="E107">
            <v>14423</v>
          </cell>
        </row>
        <row r="108">
          <cell r="A108">
            <v>42309</v>
          </cell>
          <cell r="B108">
            <v>241</v>
          </cell>
          <cell r="C108">
            <v>26337</v>
          </cell>
          <cell r="D108">
            <v>2918</v>
          </cell>
          <cell r="E108">
            <v>20228</v>
          </cell>
        </row>
        <row r="109">
          <cell r="A109">
            <v>42339</v>
          </cell>
          <cell r="B109">
            <v>494</v>
          </cell>
          <cell r="C109">
            <v>30143</v>
          </cell>
          <cell r="D109">
            <v>6101</v>
          </cell>
          <cell r="E109">
            <v>24774</v>
          </cell>
        </row>
        <row r="110">
          <cell r="A110">
            <v>42370</v>
          </cell>
          <cell r="B110">
            <v>737</v>
          </cell>
          <cell r="C110">
            <v>28312</v>
          </cell>
          <cell r="D110">
            <v>5681</v>
          </cell>
          <cell r="E110">
            <v>25876</v>
          </cell>
        </row>
        <row r="111">
          <cell r="A111">
            <v>42401</v>
          </cell>
          <cell r="B111">
            <v>884</v>
          </cell>
          <cell r="C111">
            <v>24087</v>
          </cell>
          <cell r="D111">
            <v>5128</v>
          </cell>
          <cell r="E111">
            <v>25004</v>
          </cell>
        </row>
        <row r="112">
          <cell r="A112">
            <v>42430</v>
          </cell>
          <cell r="B112">
            <v>788</v>
          </cell>
          <cell r="C112">
            <v>22512</v>
          </cell>
          <cell r="D112">
            <v>5170</v>
          </cell>
          <cell r="E112">
            <v>25375</v>
          </cell>
        </row>
        <row r="113">
          <cell r="A113">
            <v>42461</v>
          </cell>
          <cell r="B113">
            <v>651</v>
          </cell>
          <cell r="C113">
            <v>21694</v>
          </cell>
          <cell r="D113">
            <v>5042</v>
          </cell>
          <cell r="E113">
            <v>26429</v>
          </cell>
        </row>
        <row r="114">
          <cell r="A114">
            <v>42491</v>
          </cell>
          <cell r="B114">
            <v>507</v>
          </cell>
          <cell r="C114">
            <v>20380</v>
          </cell>
          <cell r="D114">
            <v>6185</v>
          </cell>
          <cell r="E114">
            <v>28384</v>
          </cell>
        </row>
        <row r="115">
          <cell r="A115">
            <v>42522</v>
          </cell>
          <cell r="B115">
            <v>409</v>
          </cell>
          <cell r="C115">
            <v>22916</v>
          </cell>
          <cell r="D115">
            <v>5697</v>
          </cell>
          <cell r="E115">
            <v>30977</v>
          </cell>
        </row>
        <row r="116">
          <cell r="A116">
            <v>42552</v>
          </cell>
          <cell r="B116">
            <v>426</v>
          </cell>
          <cell r="C116">
            <v>20967</v>
          </cell>
          <cell r="D116">
            <v>5232</v>
          </cell>
          <cell r="E116">
            <v>36502</v>
          </cell>
        </row>
        <row r="117">
          <cell r="A117">
            <v>42583</v>
          </cell>
          <cell r="B117">
            <v>372</v>
          </cell>
          <cell r="C117">
            <v>20984</v>
          </cell>
          <cell r="D117">
            <v>5461</v>
          </cell>
          <cell r="E117">
            <v>35745</v>
          </cell>
        </row>
        <row r="118">
          <cell r="A118">
            <v>42614</v>
          </cell>
          <cell r="B118">
            <v>327</v>
          </cell>
          <cell r="C118">
            <v>18694</v>
          </cell>
          <cell r="D118">
            <v>5098</v>
          </cell>
          <cell r="E118">
            <v>36581</v>
          </cell>
        </row>
        <row r="119">
          <cell r="A119">
            <v>42644</v>
          </cell>
          <cell r="B119">
            <v>283</v>
          </cell>
          <cell r="C119">
            <v>17424</v>
          </cell>
          <cell r="D119">
            <v>4436</v>
          </cell>
          <cell r="E119">
            <v>35566</v>
          </cell>
        </row>
        <row r="120">
          <cell r="A120">
            <v>42675</v>
          </cell>
          <cell r="B120">
            <v>268</v>
          </cell>
          <cell r="C120">
            <v>17967</v>
          </cell>
          <cell r="D120">
            <v>3894</v>
          </cell>
          <cell r="E120">
            <v>35453</v>
          </cell>
        </row>
        <row r="121">
          <cell r="A121">
            <v>42705</v>
          </cell>
          <cell r="B121">
            <v>274</v>
          </cell>
          <cell r="C121">
            <v>16415</v>
          </cell>
          <cell r="D121">
            <v>3765</v>
          </cell>
          <cell r="E121">
            <v>35959</v>
          </cell>
        </row>
        <row r="122">
          <cell r="A122">
            <v>42736</v>
          </cell>
          <cell r="B122">
            <v>205</v>
          </cell>
          <cell r="C122">
            <v>18733</v>
          </cell>
          <cell r="D122">
            <v>3981</v>
          </cell>
          <cell r="E122">
            <v>36394</v>
          </cell>
        </row>
        <row r="123">
          <cell r="A123">
            <v>42767</v>
          </cell>
          <cell r="B123">
            <v>187</v>
          </cell>
          <cell r="C123">
            <v>17827</v>
          </cell>
          <cell r="D123">
            <v>4045</v>
          </cell>
          <cell r="E123">
            <v>39004</v>
          </cell>
        </row>
        <row r="124">
          <cell r="A124">
            <v>42795</v>
          </cell>
          <cell r="B124">
            <v>200</v>
          </cell>
          <cell r="C124">
            <v>18966</v>
          </cell>
          <cell r="D124">
            <v>4069</v>
          </cell>
          <cell r="E124">
            <v>38444</v>
          </cell>
        </row>
        <row r="125">
          <cell r="A125">
            <v>42826</v>
          </cell>
          <cell r="B125">
            <v>157</v>
          </cell>
          <cell r="C125">
            <v>17012</v>
          </cell>
          <cell r="D125">
            <v>4497</v>
          </cell>
          <cell r="E125">
            <v>38647</v>
          </cell>
        </row>
        <row r="126">
          <cell r="A126">
            <v>42856</v>
          </cell>
          <cell r="B126">
            <v>119</v>
          </cell>
          <cell r="C126">
            <v>15116</v>
          </cell>
          <cell r="D126">
            <v>4146</v>
          </cell>
          <cell r="E126">
            <v>37478</v>
          </cell>
        </row>
        <row r="127">
          <cell r="A127">
            <v>42887</v>
          </cell>
          <cell r="B127">
            <v>64</v>
          </cell>
          <cell r="C127">
            <v>14286</v>
          </cell>
          <cell r="D127">
            <v>3783</v>
          </cell>
          <cell r="E127">
            <v>38975</v>
          </cell>
        </row>
        <row r="128">
          <cell r="A128">
            <v>42917</v>
          </cell>
          <cell r="B128">
            <v>41</v>
          </cell>
          <cell r="C128">
            <v>12076</v>
          </cell>
          <cell r="D128">
            <v>3738</v>
          </cell>
          <cell r="E128">
            <v>38427</v>
          </cell>
        </row>
        <row r="129">
          <cell r="A129">
            <v>42948</v>
          </cell>
          <cell r="B129">
            <v>39</v>
          </cell>
          <cell r="C129">
            <v>9677</v>
          </cell>
          <cell r="D129">
            <v>3634</v>
          </cell>
          <cell r="E129">
            <v>39780</v>
          </cell>
        </row>
        <row r="130">
          <cell r="A130">
            <v>42979</v>
          </cell>
          <cell r="B130">
            <v>75</v>
          </cell>
          <cell r="C130">
            <v>10236</v>
          </cell>
          <cell r="D130">
            <v>3439</v>
          </cell>
          <cell r="E130">
            <v>40670</v>
          </cell>
        </row>
        <row r="131">
          <cell r="A131">
            <v>43009</v>
          </cell>
          <cell r="B131">
            <v>56</v>
          </cell>
          <cell r="C131">
            <v>9820</v>
          </cell>
          <cell r="D131">
            <v>4099</v>
          </cell>
          <cell r="E131">
            <v>41732</v>
          </cell>
        </row>
        <row r="132">
          <cell r="A132">
            <v>43040</v>
          </cell>
          <cell r="B132">
            <v>68</v>
          </cell>
          <cell r="C132">
            <v>10126</v>
          </cell>
          <cell r="D132">
            <v>4425</v>
          </cell>
          <cell r="E132">
            <v>42028</v>
          </cell>
        </row>
        <row r="133">
          <cell r="A133">
            <v>43070</v>
          </cell>
          <cell r="B133">
            <v>45</v>
          </cell>
          <cell r="C133">
            <v>10342</v>
          </cell>
          <cell r="D133">
            <v>4367</v>
          </cell>
          <cell r="E133">
            <v>42576</v>
          </cell>
        </row>
        <row r="134">
          <cell r="A134">
            <v>43101</v>
          </cell>
          <cell r="B134">
            <v>45</v>
          </cell>
          <cell r="C134">
            <v>9803</v>
          </cell>
          <cell r="D134">
            <v>5169</v>
          </cell>
          <cell r="E134">
            <v>44087</v>
          </cell>
        </row>
        <row r="135">
          <cell r="A135">
            <v>43132</v>
          </cell>
          <cell r="B135">
            <v>48</v>
          </cell>
          <cell r="C135">
            <v>9922</v>
          </cell>
          <cell r="D135">
            <v>5550</v>
          </cell>
          <cell r="E135">
            <v>45383</v>
          </cell>
        </row>
        <row r="136">
          <cell r="A136">
            <v>43160</v>
          </cell>
          <cell r="B136">
            <v>48</v>
          </cell>
          <cell r="C136">
            <v>8659</v>
          </cell>
          <cell r="D136">
            <v>4809</v>
          </cell>
          <cell r="E136">
            <v>44488</v>
          </cell>
        </row>
        <row r="137">
          <cell r="A137">
            <v>43191</v>
          </cell>
          <cell r="B137">
            <v>47</v>
          </cell>
          <cell r="C137">
            <v>10314</v>
          </cell>
          <cell r="D137">
            <v>4874</v>
          </cell>
          <cell r="E137">
            <v>44348</v>
          </cell>
        </row>
        <row r="138">
          <cell r="A138">
            <v>43221</v>
          </cell>
          <cell r="B138">
            <v>47</v>
          </cell>
          <cell r="C138">
            <v>9786</v>
          </cell>
          <cell r="D138">
            <v>4662</v>
          </cell>
          <cell r="E138">
            <v>45341</v>
          </cell>
        </row>
        <row r="139">
          <cell r="A139">
            <v>43252</v>
          </cell>
          <cell r="B139">
            <v>47</v>
          </cell>
          <cell r="C139">
            <v>9461</v>
          </cell>
          <cell r="D139">
            <v>5031</v>
          </cell>
          <cell r="E139">
            <v>47511</v>
          </cell>
        </row>
        <row r="140">
          <cell r="A140">
            <v>43282</v>
          </cell>
          <cell r="B140">
            <v>42</v>
          </cell>
          <cell r="C140">
            <v>8790</v>
          </cell>
          <cell r="D140">
            <v>6856</v>
          </cell>
          <cell r="E140">
            <v>47444</v>
          </cell>
        </row>
        <row r="141">
          <cell r="A141">
            <v>43313</v>
          </cell>
          <cell r="B141">
            <v>39</v>
          </cell>
          <cell r="C141">
            <v>8495</v>
          </cell>
          <cell r="D141">
            <v>6297</v>
          </cell>
          <cell r="E141">
            <v>47539</v>
          </cell>
        </row>
        <row r="142">
          <cell r="A142">
            <v>43344</v>
          </cell>
          <cell r="B142">
            <v>29</v>
          </cell>
          <cell r="C142">
            <v>7622</v>
          </cell>
          <cell r="D142">
            <v>6005</v>
          </cell>
          <cell r="E142">
            <v>46940</v>
          </cell>
        </row>
        <row r="143">
          <cell r="A143">
            <v>43374</v>
          </cell>
          <cell r="B143">
            <v>28</v>
          </cell>
          <cell r="C143">
            <v>6651</v>
          </cell>
          <cell r="D143">
            <v>5971</v>
          </cell>
          <cell r="E143">
            <v>47852</v>
          </cell>
        </row>
        <row r="144">
          <cell r="A144">
            <v>43405</v>
          </cell>
          <cell r="B144">
            <v>28</v>
          </cell>
          <cell r="C144">
            <v>6472</v>
          </cell>
          <cell r="D144">
            <v>6859</v>
          </cell>
          <cell r="E144">
            <v>46763</v>
          </cell>
        </row>
        <row r="145">
          <cell r="A145">
            <v>43435</v>
          </cell>
          <cell r="B145">
            <v>27</v>
          </cell>
          <cell r="C145">
            <v>6292</v>
          </cell>
          <cell r="D145">
            <v>6753</v>
          </cell>
          <cell r="E145">
            <v>45766</v>
          </cell>
        </row>
        <row r="146">
          <cell r="A146">
            <v>43466</v>
          </cell>
          <cell r="B146">
            <v>27</v>
          </cell>
          <cell r="C146">
            <v>8126</v>
          </cell>
          <cell r="D146">
            <v>7980</v>
          </cell>
          <cell r="E146">
            <v>43029</v>
          </cell>
        </row>
        <row r="147">
          <cell r="A147">
            <v>43497</v>
          </cell>
          <cell r="B147">
            <v>50</v>
          </cell>
          <cell r="C147">
            <v>7677</v>
          </cell>
          <cell r="D147">
            <v>8499</v>
          </cell>
          <cell r="E147">
            <v>43388</v>
          </cell>
        </row>
        <row r="148">
          <cell r="A148">
            <v>43525</v>
          </cell>
          <cell r="B148">
            <v>770</v>
          </cell>
          <cell r="C148">
            <v>9759</v>
          </cell>
          <cell r="D148">
            <v>8530</v>
          </cell>
          <cell r="E148">
            <v>43088</v>
          </cell>
        </row>
        <row r="149">
          <cell r="A149">
            <v>43556</v>
          </cell>
          <cell r="B149">
            <v>292</v>
          </cell>
          <cell r="C149">
            <v>9153</v>
          </cell>
          <cell r="D149">
            <v>9327</v>
          </cell>
          <cell r="E149">
            <v>43269</v>
          </cell>
        </row>
        <row r="150">
          <cell r="A150">
            <v>43586</v>
          </cell>
          <cell r="B150">
            <v>178</v>
          </cell>
          <cell r="C150">
            <v>10040</v>
          </cell>
          <cell r="D150">
            <v>9296</v>
          </cell>
          <cell r="E150">
            <v>43227</v>
          </cell>
        </row>
        <row r="151">
          <cell r="A151">
            <v>43617</v>
          </cell>
          <cell r="B151">
            <v>123</v>
          </cell>
          <cell r="C151">
            <v>11485</v>
          </cell>
          <cell r="D151">
            <v>9119</v>
          </cell>
          <cell r="E151">
            <v>42978</v>
          </cell>
        </row>
        <row r="152">
          <cell r="A152">
            <v>43647</v>
          </cell>
          <cell r="B152">
            <v>190</v>
          </cell>
          <cell r="C152">
            <v>10599</v>
          </cell>
          <cell r="D152">
            <v>9119</v>
          </cell>
          <cell r="E152">
            <v>42621</v>
          </cell>
        </row>
        <row r="153">
          <cell r="A153">
            <v>43678</v>
          </cell>
          <cell r="B153">
            <v>205</v>
          </cell>
          <cell r="C153">
            <v>10126</v>
          </cell>
          <cell r="D153">
            <v>8918</v>
          </cell>
          <cell r="E153">
            <v>43136</v>
          </cell>
        </row>
        <row r="154">
          <cell r="A154">
            <v>43709</v>
          </cell>
          <cell r="B154">
            <v>207</v>
          </cell>
          <cell r="C154">
            <v>9459</v>
          </cell>
          <cell r="D154">
            <v>8560</v>
          </cell>
          <cell r="E154">
            <v>41836</v>
          </cell>
        </row>
        <row r="155">
          <cell r="A155">
            <v>43739</v>
          </cell>
          <cell r="B155">
            <v>191</v>
          </cell>
          <cell r="C155">
            <v>7812</v>
          </cell>
          <cell r="D155">
            <v>7784</v>
          </cell>
          <cell r="E155">
            <v>40311</v>
          </cell>
        </row>
        <row r="156">
          <cell r="A156">
            <v>43770</v>
          </cell>
          <cell r="B156">
            <v>176</v>
          </cell>
          <cell r="C156">
            <v>8139</v>
          </cell>
          <cell r="D156">
            <v>6544</v>
          </cell>
          <cell r="E156">
            <v>38702</v>
          </cell>
        </row>
        <row r="157">
          <cell r="A157">
            <v>43800</v>
          </cell>
          <cell r="B157">
            <v>151</v>
          </cell>
          <cell r="C157">
            <v>6051</v>
          </cell>
          <cell r="D157">
            <v>6046</v>
          </cell>
          <cell r="E157">
            <v>35549</v>
          </cell>
        </row>
        <row r="158">
          <cell r="A158">
            <v>43831</v>
          </cell>
          <cell r="B158">
            <v>131</v>
          </cell>
          <cell r="C158">
            <v>4770</v>
          </cell>
          <cell r="D158">
            <v>5822</v>
          </cell>
          <cell r="E158">
            <v>32545</v>
          </cell>
        </row>
        <row r="159">
          <cell r="A159">
            <v>43862</v>
          </cell>
          <cell r="B159">
            <v>112</v>
          </cell>
          <cell r="C159">
            <v>4121</v>
          </cell>
          <cell r="D159">
            <v>4840</v>
          </cell>
          <cell r="E159">
            <v>30383</v>
          </cell>
        </row>
        <row r="160">
          <cell r="A160">
            <v>43891</v>
          </cell>
          <cell r="B160">
            <v>91</v>
          </cell>
          <cell r="C160">
            <v>4111</v>
          </cell>
          <cell r="D160">
            <v>4705</v>
          </cell>
          <cell r="E160">
            <v>29397</v>
          </cell>
        </row>
        <row r="161">
          <cell r="A161">
            <v>43922</v>
          </cell>
          <cell r="B161">
            <v>78</v>
          </cell>
          <cell r="C161">
            <v>3705</v>
          </cell>
          <cell r="D161">
            <v>4708</v>
          </cell>
          <cell r="E161">
            <v>28138</v>
          </cell>
        </row>
        <row r="162">
          <cell r="A162">
            <v>43952</v>
          </cell>
          <cell r="B162">
            <v>70</v>
          </cell>
          <cell r="C162">
            <v>2946</v>
          </cell>
          <cell r="D162">
            <v>4824</v>
          </cell>
          <cell r="E162">
            <v>26054</v>
          </cell>
        </row>
        <row r="163">
          <cell r="A163">
            <v>43983</v>
          </cell>
          <cell r="B163">
            <v>61</v>
          </cell>
          <cell r="C163">
            <v>2711</v>
          </cell>
          <cell r="D163">
            <v>4067</v>
          </cell>
          <cell r="E163">
            <v>22423</v>
          </cell>
        </row>
        <row r="164">
          <cell r="A164">
            <v>44013</v>
          </cell>
          <cell r="B164">
            <v>58</v>
          </cell>
          <cell r="C164">
            <v>3087</v>
          </cell>
          <cell r="D164">
            <v>3929</v>
          </cell>
          <cell r="E164">
            <v>21809</v>
          </cell>
        </row>
        <row r="165">
          <cell r="A165">
            <v>44044</v>
          </cell>
          <cell r="B165">
            <v>56</v>
          </cell>
          <cell r="C165">
            <v>3110</v>
          </cell>
          <cell r="D165">
            <v>4394</v>
          </cell>
          <cell r="E165">
            <v>21271</v>
          </cell>
        </row>
        <row r="166">
          <cell r="A166">
            <v>44075</v>
          </cell>
          <cell r="B166">
            <v>54</v>
          </cell>
          <cell r="C166">
            <v>3752</v>
          </cell>
          <cell r="D166">
            <v>4139</v>
          </cell>
          <cell r="E166">
            <v>20364</v>
          </cell>
        </row>
        <row r="167">
          <cell r="A167">
            <v>44105</v>
          </cell>
          <cell r="B167">
            <v>52</v>
          </cell>
          <cell r="C167">
            <v>3555</v>
          </cell>
          <cell r="D167">
            <v>3956</v>
          </cell>
          <cell r="E167">
            <v>19140</v>
          </cell>
        </row>
        <row r="168">
          <cell r="A168">
            <v>44136</v>
          </cell>
          <cell r="B168">
            <v>52</v>
          </cell>
          <cell r="C168">
            <v>3131</v>
          </cell>
          <cell r="D168">
            <v>3143</v>
          </cell>
          <cell r="E168">
            <v>17294</v>
          </cell>
        </row>
        <row r="169">
          <cell r="A169">
            <v>44166</v>
          </cell>
          <cell r="B169">
            <v>49</v>
          </cell>
          <cell r="C169">
            <v>2082</v>
          </cell>
          <cell r="D169">
            <v>2390</v>
          </cell>
          <cell r="E169">
            <v>14484</v>
          </cell>
        </row>
        <row r="170">
          <cell r="A170">
            <v>44197</v>
          </cell>
          <cell r="B170">
            <v>49</v>
          </cell>
          <cell r="C170">
            <v>1812</v>
          </cell>
          <cell r="D170">
            <v>2743</v>
          </cell>
          <cell r="E170">
            <v>12526</v>
          </cell>
        </row>
        <row r="171">
          <cell r="A171">
            <v>44228</v>
          </cell>
          <cell r="B171">
            <v>88</v>
          </cell>
          <cell r="C171">
            <v>1509</v>
          </cell>
          <cell r="D171">
            <v>2240</v>
          </cell>
          <cell r="E171">
            <v>11949</v>
          </cell>
        </row>
        <row r="172">
          <cell r="A172">
            <v>44256</v>
          </cell>
          <cell r="B172">
            <v>82</v>
          </cell>
          <cell r="C172">
            <v>1438</v>
          </cell>
          <cell r="D172">
            <v>2240</v>
          </cell>
          <cell r="E172">
            <v>11510</v>
          </cell>
        </row>
        <row r="173">
          <cell r="A173">
            <v>44287</v>
          </cell>
          <cell r="B173">
            <v>76</v>
          </cell>
          <cell r="C173">
            <v>1513</v>
          </cell>
          <cell r="D173">
            <v>3055</v>
          </cell>
          <cell r="E173">
            <v>11154</v>
          </cell>
        </row>
        <row r="174">
          <cell r="A174">
            <v>44317</v>
          </cell>
          <cell r="B174">
            <v>71</v>
          </cell>
          <cell r="C174">
            <v>1232</v>
          </cell>
          <cell r="D174">
            <v>3414</v>
          </cell>
          <cell r="E174">
            <v>10943</v>
          </cell>
        </row>
        <row r="175">
          <cell r="A175">
            <v>44348</v>
          </cell>
          <cell r="B175">
            <v>65</v>
          </cell>
          <cell r="C175">
            <v>1601</v>
          </cell>
          <cell r="D175">
            <v>3103</v>
          </cell>
          <cell r="E175">
            <v>11520</v>
          </cell>
        </row>
        <row r="176">
          <cell r="A176">
            <v>44378</v>
          </cell>
          <cell r="B176">
            <v>59</v>
          </cell>
          <cell r="C176">
            <v>1322</v>
          </cell>
          <cell r="D176">
            <v>3116</v>
          </cell>
          <cell r="E176">
            <v>10701</v>
          </cell>
        </row>
        <row r="177">
          <cell r="A177">
            <v>44409</v>
          </cell>
          <cell r="B177">
            <v>55</v>
          </cell>
          <cell r="C177">
            <v>1128</v>
          </cell>
          <cell r="D177">
            <v>4261</v>
          </cell>
          <cell r="E177">
            <v>9420</v>
          </cell>
        </row>
        <row r="178">
          <cell r="A178">
            <v>44440</v>
          </cell>
          <cell r="B178">
            <v>55</v>
          </cell>
          <cell r="C178">
            <v>1358</v>
          </cell>
          <cell r="D178">
            <v>4029</v>
          </cell>
          <cell r="E178">
            <v>8400</v>
          </cell>
        </row>
        <row r="179">
          <cell r="A179">
            <v>44470</v>
          </cell>
          <cell r="B179">
            <v>55</v>
          </cell>
          <cell r="C179">
            <v>1235</v>
          </cell>
          <cell r="D179">
            <v>3809</v>
          </cell>
          <cell r="E179">
            <v>8976</v>
          </cell>
        </row>
        <row r="180">
          <cell r="A180">
            <v>44501</v>
          </cell>
          <cell r="B180">
            <v>54</v>
          </cell>
          <cell r="C180">
            <v>1418</v>
          </cell>
          <cell r="D180">
            <v>4183</v>
          </cell>
          <cell r="E180">
            <v>8439</v>
          </cell>
        </row>
        <row r="181">
          <cell r="A181">
            <v>44531</v>
          </cell>
          <cell r="B181">
            <v>54</v>
          </cell>
          <cell r="C181">
            <v>1455</v>
          </cell>
          <cell r="D181">
            <v>3810</v>
          </cell>
          <cell r="E181">
            <v>12391</v>
          </cell>
        </row>
        <row r="182">
          <cell r="A182">
            <v>44562</v>
          </cell>
          <cell r="B182">
            <v>47</v>
          </cell>
          <cell r="C182">
            <v>1278</v>
          </cell>
          <cell r="D182">
            <v>5423</v>
          </cell>
          <cell r="E182">
            <v>14979</v>
          </cell>
        </row>
        <row r="183">
          <cell r="A183">
            <v>44593</v>
          </cell>
          <cell r="B183">
            <v>47</v>
          </cell>
          <cell r="C183">
            <v>2271</v>
          </cell>
          <cell r="D183">
            <v>6466</v>
          </cell>
          <cell r="E183">
            <v>16470</v>
          </cell>
        </row>
        <row r="184">
          <cell r="A184">
            <v>44621</v>
          </cell>
          <cell r="B184">
            <v>180</v>
          </cell>
          <cell r="C184">
            <v>2741</v>
          </cell>
          <cell r="D184">
            <v>8451</v>
          </cell>
          <cell r="E184">
            <v>16602</v>
          </cell>
        </row>
        <row r="185">
          <cell r="A185">
            <v>44652</v>
          </cell>
          <cell r="B185">
            <v>360</v>
          </cell>
          <cell r="C185">
            <v>2610</v>
          </cell>
          <cell r="D185">
            <v>8656</v>
          </cell>
          <cell r="E185">
            <v>15554</v>
          </cell>
        </row>
        <row r="186">
          <cell r="A186">
            <v>44682</v>
          </cell>
          <cell r="B186">
            <v>688</v>
          </cell>
          <cell r="C186">
            <v>2875</v>
          </cell>
          <cell r="D186">
            <v>9183</v>
          </cell>
          <cell r="E186">
            <v>14629</v>
          </cell>
        </row>
        <row r="187">
          <cell r="A187">
            <v>44713</v>
          </cell>
          <cell r="B187">
            <v>719</v>
          </cell>
          <cell r="C187">
            <v>3737</v>
          </cell>
          <cell r="D187">
            <v>9333</v>
          </cell>
          <cell r="E187">
            <v>14121</v>
          </cell>
        </row>
        <row r="188">
          <cell r="A188">
            <v>44743</v>
          </cell>
          <cell r="B188">
            <v>592</v>
          </cell>
          <cell r="C188">
            <v>3937</v>
          </cell>
          <cell r="D188">
            <v>10521</v>
          </cell>
          <cell r="E188">
            <v>16234</v>
          </cell>
        </row>
        <row r="189">
          <cell r="A189">
            <v>44774</v>
          </cell>
          <cell r="B189">
            <v>610</v>
          </cell>
          <cell r="C189">
            <v>4402</v>
          </cell>
          <cell r="D189">
            <v>11741</v>
          </cell>
          <cell r="E189">
            <v>15969</v>
          </cell>
        </row>
        <row r="190">
          <cell r="A190">
            <v>44805</v>
          </cell>
          <cell r="B190">
            <v>719</v>
          </cell>
          <cell r="C190">
            <v>7094</v>
          </cell>
          <cell r="D190">
            <v>15531</v>
          </cell>
          <cell r="E190">
            <v>18260</v>
          </cell>
        </row>
        <row r="191">
          <cell r="A191">
            <v>44835</v>
          </cell>
          <cell r="B191">
            <v>866</v>
          </cell>
          <cell r="C191">
            <v>6746</v>
          </cell>
          <cell r="D191">
            <v>16293</v>
          </cell>
          <cell r="E191">
            <v>23312</v>
          </cell>
        </row>
        <row r="192">
          <cell r="A192">
            <v>44866</v>
          </cell>
          <cell r="B192">
            <v>865</v>
          </cell>
          <cell r="C192">
            <v>9508</v>
          </cell>
          <cell r="D192">
            <v>19287</v>
          </cell>
          <cell r="E192">
            <v>28367</v>
          </cell>
        </row>
        <row r="193">
          <cell r="A193">
            <v>44896</v>
          </cell>
          <cell r="B193">
            <v>994</v>
          </cell>
          <cell r="C193">
            <v>10082</v>
          </cell>
          <cell r="D193">
            <v>23185</v>
          </cell>
          <cell r="E193">
            <v>33887</v>
          </cell>
        </row>
        <row r="194">
          <cell r="A194">
            <v>44927</v>
          </cell>
          <cell r="B194">
            <v>996</v>
          </cell>
          <cell r="C194">
            <v>11261</v>
          </cell>
          <cell r="D194">
            <v>23751</v>
          </cell>
          <cell r="E194">
            <v>39351</v>
          </cell>
        </row>
        <row r="195">
          <cell r="A195">
            <v>44958</v>
          </cell>
          <cell r="B195">
            <v>2099</v>
          </cell>
          <cell r="C195">
            <v>10442</v>
          </cell>
          <cell r="D195">
            <v>24039</v>
          </cell>
          <cell r="E195">
            <v>38858</v>
          </cell>
        </row>
        <row r="196">
          <cell r="A196">
            <v>44986</v>
          </cell>
          <cell r="B196">
            <v>1084</v>
          </cell>
          <cell r="C196">
            <v>9950</v>
          </cell>
          <cell r="D196">
            <v>23205</v>
          </cell>
          <cell r="E196">
            <v>37865</v>
          </cell>
        </row>
        <row r="197">
          <cell r="A197">
            <v>45017</v>
          </cell>
          <cell r="B197">
            <v>1058</v>
          </cell>
          <cell r="C197">
            <v>10551</v>
          </cell>
          <cell r="D197">
            <v>22835</v>
          </cell>
          <cell r="E197">
            <v>36921</v>
          </cell>
        </row>
        <row r="198">
          <cell r="A198">
            <v>45047</v>
          </cell>
          <cell r="B198">
            <v>1144</v>
          </cell>
          <cell r="C198">
            <v>9655</v>
          </cell>
          <cell r="D198">
            <v>22284</v>
          </cell>
          <cell r="E198">
            <v>35782</v>
          </cell>
        </row>
        <row r="199">
          <cell r="A199">
            <v>45078</v>
          </cell>
          <cell r="B199">
            <v>1181</v>
          </cell>
          <cell r="C199">
            <v>9378</v>
          </cell>
          <cell r="D199">
            <v>20439</v>
          </cell>
          <cell r="E199">
            <v>35390</v>
          </cell>
        </row>
        <row r="200">
          <cell r="A200">
            <v>45108</v>
          </cell>
          <cell r="B200">
            <v>1081</v>
          </cell>
          <cell r="C200">
            <v>7753</v>
          </cell>
          <cell r="D200">
            <v>18503</v>
          </cell>
          <cell r="E200">
            <v>35750</v>
          </cell>
        </row>
        <row r="201">
          <cell r="A201">
            <v>45139</v>
          </cell>
          <cell r="B201">
            <v>976</v>
          </cell>
          <cell r="C201">
            <v>6700</v>
          </cell>
          <cell r="D201">
            <v>17925</v>
          </cell>
          <cell r="E201">
            <v>36210</v>
          </cell>
        </row>
        <row r="202">
          <cell r="A202">
            <v>45170</v>
          </cell>
          <cell r="B202">
            <v>914</v>
          </cell>
          <cell r="C202">
            <v>6758</v>
          </cell>
          <cell r="D202">
            <v>17217</v>
          </cell>
          <cell r="E202">
            <v>34917</v>
          </cell>
        </row>
        <row r="203">
          <cell r="A203">
            <v>45200</v>
          </cell>
          <cell r="B203">
            <v>908</v>
          </cell>
          <cell r="C203">
            <v>6419</v>
          </cell>
          <cell r="D203">
            <v>17131</v>
          </cell>
          <cell r="E203">
            <v>33841</v>
          </cell>
        </row>
        <row r="204">
          <cell r="A204">
            <v>45231</v>
          </cell>
          <cell r="B204">
            <v>877</v>
          </cell>
          <cell r="C204">
            <v>6121</v>
          </cell>
          <cell r="D204">
            <v>17282</v>
          </cell>
          <cell r="E204">
            <v>33645</v>
          </cell>
        </row>
        <row r="205">
          <cell r="A205">
            <v>45261</v>
          </cell>
          <cell r="B205">
            <v>958</v>
          </cell>
          <cell r="C205">
            <v>9073</v>
          </cell>
          <cell r="D205">
            <v>17673</v>
          </cell>
          <cell r="E205">
            <v>34785</v>
          </cell>
        </row>
        <row r="206">
          <cell r="A206">
            <v>45292</v>
          </cell>
          <cell r="B206">
            <v>997</v>
          </cell>
          <cell r="C206">
            <v>9163</v>
          </cell>
          <cell r="D206">
            <v>18193</v>
          </cell>
          <cell r="E206">
            <v>35402</v>
          </cell>
        </row>
        <row r="207">
          <cell r="A207">
            <v>45323</v>
          </cell>
          <cell r="B207">
            <v>1018</v>
          </cell>
          <cell r="C207">
            <v>10938</v>
          </cell>
          <cell r="D207">
            <v>18137</v>
          </cell>
          <cell r="E207">
            <v>34781</v>
          </cell>
        </row>
        <row r="208">
          <cell r="A208">
            <v>45352</v>
          </cell>
          <cell r="B208">
            <v>968</v>
          </cell>
          <cell r="C208">
            <v>11009</v>
          </cell>
          <cell r="D208">
            <v>18301</v>
          </cell>
          <cell r="E208">
            <v>34686</v>
          </cell>
        </row>
        <row r="209">
          <cell r="A209">
            <v>45383</v>
          </cell>
          <cell r="B209">
            <v>936</v>
          </cell>
          <cell r="C209">
            <v>13719</v>
          </cell>
          <cell r="D209">
            <v>20430</v>
          </cell>
          <cell r="E209">
            <v>36912</v>
          </cell>
        </row>
        <row r="210">
          <cell r="A210">
            <v>45413</v>
          </cell>
          <cell r="B210">
            <v>974</v>
          </cell>
          <cell r="C210">
            <v>13787</v>
          </cell>
          <cell r="D210">
            <v>22250</v>
          </cell>
          <cell r="E210">
            <v>35118</v>
          </cell>
        </row>
        <row r="211">
          <cell r="A211">
            <v>45444</v>
          </cell>
          <cell r="B211">
            <v>959</v>
          </cell>
          <cell r="C211">
            <v>14092</v>
          </cell>
          <cell r="D211">
            <v>22763</v>
          </cell>
          <cell r="E211">
            <v>36223</v>
          </cell>
        </row>
        <row r="212">
          <cell r="A212">
            <v>45474</v>
          </cell>
          <cell r="B212">
            <v>953</v>
          </cell>
          <cell r="C212">
            <v>13036</v>
          </cell>
          <cell r="D212">
            <v>22448</v>
          </cell>
          <cell r="E212">
            <v>35385</v>
          </cell>
        </row>
      </sheetData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ustry"/>
    </sheetNames>
    <sheetDataSet>
      <sheetData sheetId="0">
        <row r="1">
          <cell r="B1" t="str">
            <v>서울</v>
          </cell>
          <cell r="C1" t="str">
            <v>수도권</v>
          </cell>
          <cell r="D1" t="str">
            <v>5대 광역시</v>
          </cell>
          <cell r="E1" t="str">
            <v>지방</v>
          </cell>
        </row>
        <row r="2">
          <cell r="A2">
            <v>40179</v>
          </cell>
          <cell r="B2">
            <v>418</v>
          </cell>
          <cell r="C2">
            <v>3213</v>
          </cell>
          <cell r="D2">
            <v>17986</v>
          </cell>
          <cell r="E2">
            <v>26852</v>
          </cell>
        </row>
        <row r="3">
          <cell r="A3">
            <v>40210</v>
          </cell>
          <cell r="B3">
            <v>697</v>
          </cell>
          <cell r="C3">
            <v>3485</v>
          </cell>
          <cell r="D3">
            <v>18273</v>
          </cell>
          <cell r="E3">
            <v>27585</v>
          </cell>
        </row>
        <row r="4">
          <cell r="A4">
            <v>40238</v>
          </cell>
          <cell r="B4">
            <v>569</v>
          </cell>
          <cell r="C4">
            <v>3487</v>
          </cell>
          <cell r="D4">
            <v>19433</v>
          </cell>
          <cell r="E4">
            <v>27299</v>
          </cell>
        </row>
        <row r="5">
          <cell r="A5">
            <v>40269</v>
          </cell>
          <cell r="B5">
            <v>659</v>
          </cell>
          <cell r="C5">
            <v>3733</v>
          </cell>
          <cell r="D5">
            <v>19358</v>
          </cell>
          <cell r="E5">
            <v>25842</v>
          </cell>
        </row>
        <row r="6">
          <cell r="A6">
            <v>40299</v>
          </cell>
          <cell r="B6">
            <v>849</v>
          </cell>
          <cell r="C6">
            <v>3917</v>
          </cell>
          <cell r="D6">
            <v>18945</v>
          </cell>
          <cell r="E6">
            <v>25567</v>
          </cell>
        </row>
        <row r="7">
          <cell r="A7">
            <v>40330</v>
          </cell>
          <cell r="B7">
            <v>812</v>
          </cell>
          <cell r="C7">
            <v>5373</v>
          </cell>
          <cell r="D7">
            <v>19296</v>
          </cell>
          <cell r="E7">
            <v>25715</v>
          </cell>
        </row>
        <row r="8">
          <cell r="A8">
            <v>40360</v>
          </cell>
          <cell r="B8">
            <v>913</v>
          </cell>
          <cell r="C8">
            <v>5348</v>
          </cell>
          <cell r="D8">
            <v>19733</v>
          </cell>
          <cell r="E8">
            <v>24491</v>
          </cell>
        </row>
        <row r="9">
          <cell r="A9">
            <v>40391</v>
          </cell>
          <cell r="B9">
            <v>897</v>
          </cell>
          <cell r="C9">
            <v>5909</v>
          </cell>
          <cell r="D9">
            <v>19956</v>
          </cell>
          <cell r="E9">
            <v>23269</v>
          </cell>
        </row>
        <row r="10">
          <cell r="A10">
            <v>40422</v>
          </cell>
          <cell r="B10">
            <v>990</v>
          </cell>
          <cell r="C10">
            <v>7467</v>
          </cell>
          <cell r="D10">
            <v>18234</v>
          </cell>
          <cell r="E10">
            <v>22935</v>
          </cell>
        </row>
        <row r="11">
          <cell r="A11">
            <v>40452</v>
          </cell>
          <cell r="B11">
            <v>969</v>
          </cell>
          <cell r="C11">
            <v>8051</v>
          </cell>
          <cell r="D11">
            <v>17377</v>
          </cell>
          <cell r="E11">
            <v>21486</v>
          </cell>
        </row>
        <row r="12">
          <cell r="A12">
            <v>40483</v>
          </cell>
          <cell r="B12">
            <v>925</v>
          </cell>
          <cell r="C12">
            <v>7972</v>
          </cell>
          <cell r="D12">
            <v>16497</v>
          </cell>
          <cell r="E12">
            <v>20875</v>
          </cell>
        </row>
        <row r="13">
          <cell r="A13">
            <v>40513</v>
          </cell>
          <cell r="B13">
            <v>809</v>
          </cell>
          <cell r="C13">
            <v>7920</v>
          </cell>
          <cell r="D13">
            <v>15101</v>
          </cell>
          <cell r="E13">
            <v>18825</v>
          </cell>
        </row>
        <row r="14">
          <cell r="A14">
            <v>40544</v>
          </cell>
          <cell r="B14">
            <v>843</v>
          </cell>
          <cell r="C14">
            <v>8697</v>
          </cell>
          <cell r="D14">
            <v>14306</v>
          </cell>
          <cell r="E14">
            <v>19361</v>
          </cell>
        </row>
        <row r="15">
          <cell r="A15">
            <v>40575</v>
          </cell>
          <cell r="B15">
            <v>1017</v>
          </cell>
          <cell r="C15">
            <v>8311</v>
          </cell>
          <cell r="D15">
            <v>14424</v>
          </cell>
          <cell r="E15">
            <v>19122</v>
          </cell>
        </row>
        <row r="16">
          <cell r="A16">
            <v>40603</v>
          </cell>
          <cell r="B16">
            <v>1016</v>
          </cell>
          <cell r="C16">
            <v>8289</v>
          </cell>
          <cell r="D16">
            <v>13593</v>
          </cell>
          <cell r="E16">
            <v>18992</v>
          </cell>
        </row>
        <row r="17">
          <cell r="A17">
            <v>40634</v>
          </cell>
          <cell r="B17">
            <v>981</v>
          </cell>
          <cell r="C17">
            <v>8080</v>
          </cell>
          <cell r="D17">
            <v>13035</v>
          </cell>
          <cell r="E17">
            <v>17909</v>
          </cell>
        </row>
        <row r="18">
          <cell r="A18">
            <v>40664</v>
          </cell>
          <cell r="B18">
            <v>934</v>
          </cell>
          <cell r="C18">
            <v>8317</v>
          </cell>
          <cell r="D18">
            <v>13127</v>
          </cell>
          <cell r="E18">
            <v>16640</v>
          </cell>
        </row>
        <row r="19">
          <cell r="A19">
            <v>40695</v>
          </cell>
          <cell r="B19">
            <v>918</v>
          </cell>
          <cell r="C19">
            <v>9512</v>
          </cell>
          <cell r="D19">
            <v>13591</v>
          </cell>
          <cell r="E19">
            <v>15683</v>
          </cell>
        </row>
        <row r="20">
          <cell r="A20">
            <v>40725</v>
          </cell>
          <cell r="B20">
            <v>898</v>
          </cell>
          <cell r="C20">
            <v>9006</v>
          </cell>
          <cell r="D20">
            <v>12775</v>
          </cell>
          <cell r="E20">
            <v>15406</v>
          </cell>
        </row>
        <row r="21">
          <cell r="A21">
            <v>40756</v>
          </cell>
          <cell r="B21">
            <v>844</v>
          </cell>
          <cell r="C21">
            <v>8900</v>
          </cell>
          <cell r="D21">
            <v>12522</v>
          </cell>
          <cell r="E21">
            <v>14101</v>
          </cell>
        </row>
        <row r="22">
          <cell r="A22">
            <v>40787</v>
          </cell>
          <cell r="B22">
            <v>845</v>
          </cell>
          <cell r="C22">
            <v>8937</v>
          </cell>
          <cell r="D22">
            <v>11951</v>
          </cell>
          <cell r="E22">
            <v>12753</v>
          </cell>
        </row>
        <row r="23">
          <cell r="A23">
            <v>40817</v>
          </cell>
          <cell r="B23">
            <v>1017</v>
          </cell>
          <cell r="C23">
            <v>8743</v>
          </cell>
          <cell r="D23">
            <v>11242</v>
          </cell>
          <cell r="E23">
            <v>11961</v>
          </cell>
        </row>
        <row r="24">
          <cell r="A24">
            <v>40848</v>
          </cell>
          <cell r="B24">
            <v>1076</v>
          </cell>
          <cell r="C24">
            <v>9137</v>
          </cell>
          <cell r="D24">
            <v>10763</v>
          </cell>
          <cell r="E24">
            <v>11077</v>
          </cell>
        </row>
        <row r="25">
          <cell r="A25">
            <v>40878</v>
          </cell>
          <cell r="B25">
            <v>1000</v>
          </cell>
          <cell r="C25">
            <v>8972</v>
          </cell>
          <cell r="D25">
            <v>10275</v>
          </cell>
          <cell r="E25">
            <v>10634</v>
          </cell>
        </row>
        <row r="26">
          <cell r="A26">
            <v>40909</v>
          </cell>
          <cell r="B26">
            <v>1211</v>
          </cell>
          <cell r="C26">
            <v>9115</v>
          </cell>
          <cell r="D26">
            <v>10207</v>
          </cell>
          <cell r="E26">
            <v>11206</v>
          </cell>
        </row>
        <row r="27">
          <cell r="A27">
            <v>40940</v>
          </cell>
          <cell r="B27">
            <v>1055</v>
          </cell>
          <cell r="C27">
            <v>9590</v>
          </cell>
          <cell r="D27">
            <v>9885</v>
          </cell>
          <cell r="E27">
            <v>10922</v>
          </cell>
        </row>
        <row r="28">
          <cell r="A28">
            <v>40969</v>
          </cell>
          <cell r="B28">
            <v>1122</v>
          </cell>
          <cell r="C28">
            <v>9631</v>
          </cell>
          <cell r="D28">
            <v>8944</v>
          </cell>
          <cell r="E28">
            <v>10741</v>
          </cell>
        </row>
        <row r="29">
          <cell r="A29">
            <v>41000</v>
          </cell>
          <cell r="B29">
            <v>1101</v>
          </cell>
          <cell r="C29">
            <v>8821</v>
          </cell>
          <cell r="D29">
            <v>8404</v>
          </cell>
          <cell r="E29">
            <v>9901</v>
          </cell>
        </row>
        <row r="30">
          <cell r="A30">
            <v>41030</v>
          </cell>
          <cell r="B30">
            <v>1082</v>
          </cell>
          <cell r="C30">
            <v>8816</v>
          </cell>
          <cell r="D30">
            <v>7967</v>
          </cell>
          <cell r="E30">
            <v>9321</v>
          </cell>
        </row>
        <row r="31">
          <cell r="A31">
            <v>41061</v>
          </cell>
          <cell r="B31">
            <v>1076</v>
          </cell>
          <cell r="C31">
            <v>9072</v>
          </cell>
          <cell r="D31">
            <v>7646</v>
          </cell>
          <cell r="E31">
            <v>8816</v>
          </cell>
        </row>
        <row r="32">
          <cell r="A32">
            <v>41091</v>
          </cell>
          <cell r="B32">
            <v>1103</v>
          </cell>
          <cell r="C32">
            <v>9138</v>
          </cell>
          <cell r="D32">
            <v>7747</v>
          </cell>
          <cell r="E32">
            <v>8528</v>
          </cell>
        </row>
        <row r="33">
          <cell r="A33">
            <v>41122</v>
          </cell>
          <cell r="B33">
            <v>1353</v>
          </cell>
          <cell r="C33">
            <v>9719</v>
          </cell>
          <cell r="D33">
            <v>7363</v>
          </cell>
          <cell r="E33">
            <v>8154</v>
          </cell>
        </row>
        <row r="34">
          <cell r="A34">
            <v>41153</v>
          </cell>
          <cell r="B34">
            <v>1267</v>
          </cell>
          <cell r="C34">
            <v>10696</v>
          </cell>
          <cell r="D34">
            <v>7196</v>
          </cell>
          <cell r="E34">
            <v>8278</v>
          </cell>
        </row>
        <row r="35">
          <cell r="A35">
            <v>41183</v>
          </cell>
          <cell r="B35">
            <v>1295</v>
          </cell>
          <cell r="C35">
            <v>11740</v>
          </cell>
          <cell r="D35">
            <v>6550</v>
          </cell>
          <cell r="E35">
            <v>7739</v>
          </cell>
        </row>
        <row r="36">
          <cell r="A36">
            <v>41214</v>
          </cell>
          <cell r="B36">
            <v>1318</v>
          </cell>
          <cell r="C36">
            <v>14147</v>
          </cell>
          <cell r="D36">
            <v>5934</v>
          </cell>
          <cell r="E36">
            <v>7545</v>
          </cell>
        </row>
        <row r="37">
          <cell r="A37">
            <v>41244</v>
          </cell>
          <cell r="B37">
            <v>1092</v>
          </cell>
          <cell r="C37">
            <v>14809</v>
          </cell>
          <cell r="D37">
            <v>5519</v>
          </cell>
          <cell r="E37">
            <v>7358</v>
          </cell>
        </row>
        <row r="38">
          <cell r="A38">
            <v>41275</v>
          </cell>
          <cell r="B38">
            <v>1232</v>
          </cell>
          <cell r="C38">
            <v>14475</v>
          </cell>
          <cell r="D38">
            <v>5307</v>
          </cell>
          <cell r="E38">
            <v>7234</v>
          </cell>
        </row>
        <row r="39">
          <cell r="A39">
            <v>41306</v>
          </cell>
          <cell r="B39">
            <v>1211</v>
          </cell>
          <cell r="C39">
            <v>14526</v>
          </cell>
          <cell r="D39">
            <v>5182</v>
          </cell>
          <cell r="E39">
            <v>6948</v>
          </cell>
        </row>
        <row r="40">
          <cell r="A40">
            <v>41334</v>
          </cell>
          <cell r="B40">
            <v>1106</v>
          </cell>
          <cell r="C40">
            <v>14484</v>
          </cell>
          <cell r="D40">
            <v>5025</v>
          </cell>
          <cell r="E40">
            <v>6573</v>
          </cell>
        </row>
        <row r="41">
          <cell r="A41">
            <v>41365</v>
          </cell>
          <cell r="B41">
            <v>1001</v>
          </cell>
          <cell r="C41">
            <v>14974</v>
          </cell>
          <cell r="D41">
            <v>4998</v>
          </cell>
          <cell r="E41">
            <v>6932</v>
          </cell>
        </row>
        <row r="42">
          <cell r="A42">
            <v>41395</v>
          </cell>
          <cell r="B42">
            <v>962</v>
          </cell>
          <cell r="C42">
            <v>14859</v>
          </cell>
          <cell r="D42">
            <v>4632</v>
          </cell>
          <cell r="E42">
            <v>7035</v>
          </cell>
        </row>
        <row r="43">
          <cell r="A43">
            <v>41426</v>
          </cell>
          <cell r="B43">
            <v>869</v>
          </cell>
          <cell r="C43">
            <v>15101</v>
          </cell>
          <cell r="D43">
            <v>4250</v>
          </cell>
          <cell r="E43">
            <v>6974</v>
          </cell>
        </row>
        <row r="44">
          <cell r="A44">
            <v>41456</v>
          </cell>
          <cell r="B44">
            <v>823</v>
          </cell>
          <cell r="C44">
            <v>14760</v>
          </cell>
          <cell r="D44">
            <v>4083</v>
          </cell>
          <cell r="E44">
            <v>6860</v>
          </cell>
        </row>
        <row r="45">
          <cell r="A45">
            <v>41487</v>
          </cell>
          <cell r="B45">
            <v>921</v>
          </cell>
          <cell r="C45">
            <v>14735</v>
          </cell>
          <cell r="D45">
            <v>4065</v>
          </cell>
          <cell r="E45">
            <v>6732</v>
          </cell>
        </row>
        <row r="46">
          <cell r="A46">
            <v>41518</v>
          </cell>
          <cell r="B46">
            <v>808</v>
          </cell>
          <cell r="C46">
            <v>13471</v>
          </cell>
          <cell r="D46">
            <v>4039</v>
          </cell>
          <cell r="E46">
            <v>6349</v>
          </cell>
        </row>
        <row r="47">
          <cell r="A47">
            <v>41548</v>
          </cell>
          <cell r="B47">
            <v>664</v>
          </cell>
          <cell r="C47">
            <v>12796</v>
          </cell>
          <cell r="D47">
            <v>3748</v>
          </cell>
          <cell r="E47">
            <v>6098</v>
          </cell>
        </row>
        <row r="48">
          <cell r="A48">
            <v>41579</v>
          </cell>
          <cell r="B48">
            <v>589</v>
          </cell>
          <cell r="C48">
            <v>12405</v>
          </cell>
          <cell r="D48">
            <v>3411</v>
          </cell>
          <cell r="E48">
            <v>5822</v>
          </cell>
        </row>
        <row r="49">
          <cell r="A49">
            <v>41609</v>
          </cell>
          <cell r="B49">
            <v>558</v>
          </cell>
          <cell r="C49">
            <v>12055</v>
          </cell>
          <cell r="D49">
            <v>2899</v>
          </cell>
          <cell r="E49">
            <v>6239</v>
          </cell>
        </row>
        <row r="50">
          <cell r="A50">
            <v>41640</v>
          </cell>
          <cell r="B50">
            <v>517</v>
          </cell>
          <cell r="C50">
            <v>11260</v>
          </cell>
          <cell r="D50">
            <v>2782</v>
          </cell>
          <cell r="E50">
            <v>6007</v>
          </cell>
        </row>
        <row r="51">
          <cell r="A51">
            <v>41671</v>
          </cell>
          <cell r="B51">
            <v>482</v>
          </cell>
          <cell r="C51">
            <v>10797</v>
          </cell>
          <cell r="D51">
            <v>2948</v>
          </cell>
          <cell r="E51">
            <v>5966</v>
          </cell>
        </row>
        <row r="52">
          <cell r="A52">
            <v>41699</v>
          </cell>
          <cell r="B52">
            <v>453</v>
          </cell>
          <cell r="C52">
            <v>11640</v>
          </cell>
          <cell r="D52">
            <v>2670</v>
          </cell>
          <cell r="E52">
            <v>5995</v>
          </cell>
        </row>
        <row r="53">
          <cell r="A53">
            <v>41730</v>
          </cell>
          <cell r="B53">
            <v>440</v>
          </cell>
          <cell r="C53">
            <v>11220</v>
          </cell>
          <cell r="D53">
            <v>2355</v>
          </cell>
          <cell r="E53">
            <v>6308</v>
          </cell>
        </row>
        <row r="54">
          <cell r="A54">
            <v>41760</v>
          </cell>
          <cell r="B54">
            <v>520</v>
          </cell>
          <cell r="C54">
            <v>11850</v>
          </cell>
          <cell r="D54">
            <v>2509</v>
          </cell>
          <cell r="E54">
            <v>6029</v>
          </cell>
        </row>
        <row r="55">
          <cell r="A55">
            <v>41791</v>
          </cell>
          <cell r="B55">
            <v>524</v>
          </cell>
          <cell r="C55">
            <v>11358</v>
          </cell>
          <cell r="D55">
            <v>2397</v>
          </cell>
          <cell r="E55">
            <v>6590</v>
          </cell>
        </row>
        <row r="56">
          <cell r="A56">
            <v>41821</v>
          </cell>
          <cell r="B56">
            <v>558</v>
          </cell>
          <cell r="C56">
            <v>10794</v>
          </cell>
          <cell r="D56">
            <v>2319</v>
          </cell>
          <cell r="E56">
            <v>6641</v>
          </cell>
        </row>
        <row r="57">
          <cell r="A57">
            <v>41852</v>
          </cell>
          <cell r="B57">
            <v>504</v>
          </cell>
          <cell r="C57">
            <v>10549</v>
          </cell>
          <cell r="D57">
            <v>1918</v>
          </cell>
          <cell r="E57">
            <v>6165</v>
          </cell>
        </row>
        <row r="58">
          <cell r="A58">
            <v>41883</v>
          </cell>
          <cell r="B58">
            <v>398</v>
          </cell>
          <cell r="C58">
            <v>10622</v>
          </cell>
          <cell r="D58">
            <v>1541</v>
          </cell>
          <cell r="E58">
            <v>5781</v>
          </cell>
        </row>
        <row r="59">
          <cell r="A59">
            <v>41913</v>
          </cell>
          <cell r="B59">
            <v>340</v>
          </cell>
          <cell r="C59">
            <v>10414</v>
          </cell>
          <cell r="D59">
            <v>1417</v>
          </cell>
          <cell r="E59">
            <v>5410</v>
          </cell>
        </row>
        <row r="60">
          <cell r="A60">
            <v>41944</v>
          </cell>
          <cell r="B60">
            <v>326</v>
          </cell>
          <cell r="C60">
            <v>9964</v>
          </cell>
          <cell r="D60">
            <v>1296</v>
          </cell>
          <cell r="E60">
            <v>4879</v>
          </cell>
        </row>
        <row r="61">
          <cell r="A61">
            <v>41974</v>
          </cell>
          <cell r="B61">
            <v>303</v>
          </cell>
          <cell r="C61">
            <v>9881</v>
          </cell>
          <cell r="D61">
            <v>1377</v>
          </cell>
          <cell r="E61">
            <v>4706</v>
          </cell>
        </row>
        <row r="62">
          <cell r="A62">
            <v>42005</v>
          </cell>
          <cell r="B62">
            <v>155</v>
          </cell>
          <cell r="C62">
            <v>9522</v>
          </cell>
          <cell r="D62">
            <v>1239</v>
          </cell>
          <cell r="E62">
            <v>4435</v>
          </cell>
        </row>
        <row r="63">
          <cell r="A63">
            <v>42036</v>
          </cell>
          <cell r="B63">
            <v>140</v>
          </cell>
          <cell r="C63">
            <v>9114</v>
          </cell>
          <cell r="D63">
            <v>1151</v>
          </cell>
          <cell r="E63">
            <v>4055</v>
          </cell>
        </row>
        <row r="64">
          <cell r="A64">
            <v>42064</v>
          </cell>
          <cell r="B64">
            <v>128</v>
          </cell>
          <cell r="C64">
            <v>8534</v>
          </cell>
          <cell r="D64">
            <v>1262</v>
          </cell>
          <cell r="E64">
            <v>3583</v>
          </cell>
        </row>
        <row r="65">
          <cell r="A65">
            <v>42095</v>
          </cell>
          <cell r="B65">
            <v>139</v>
          </cell>
          <cell r="C65">
            <v>8206</v>
          </cell>
          <cell r="D65">
            <v>909</v>
          </cell>
          <cell r="E65">
            <v>3384</v>
          </cell>
        </row>
        <row r="66">
          <cell r="A66">
            <v>42125</v>
          </cell>
          <cell r="B66">
            <v>126</v>
          </cell>
          <cell r="C66">
            <v>8160</v>
          </cell>
          <cell r="D66">
            <v>802</v>
          </cell>
          <cell r="E66">
            <v>3414</v>
          </cell>
        </row>
        <row r="67">
          <cell r="A67">
            <v>42156</v>
          </cell>
          <cell r="B67">
            <v>118</v>
          </cell>
          <cell r="C67">
            <v>7958</v>
          </cell>
          <cell r="D67">
            <v>1032</v>
          </cell>
          <cell r="E67">
            <v>3470</v>
          </cell>
        </row>
        <row r="68">
          <cell r="A68">
            <v>42186</v>
          </cell>
          <cell r="B68">
            <v>112</v>
          </cell>
          <cell r="C68">
            <v>7755</v>
          </cell>
          <cell r="D68">
            <v>971</v>
          </cell>
          <cell r="E68">
            <v>3224</v>
          </cell>
        </row>
        <row r="69">
          <cell r="A69">
            <v>42217</v>
          </cell>
          <cell r="B69">
            <v>105</v>
          </cell>
          <cell r="C69">
            <v>7669</v>
          </cell>
          <cell r="D69">
            <v>922</v>
          </cell>
          <cell r="E69">
            <v>3149</v>
          </cell>
        </row>
        <row r="70">
          <cell r="A70">
            <v>42248</v>
          </cell>
          <cell r="B70">
            <v>83</v>
          </cell>
          <cell r="C70">
            <v>7414</v>
          </cell>
          <cell r="D70">
            <v>861</v>
          </cell>
          <cell r="E70">
            <v>3119</v>
          </cell>
        </row>
        <row r="71">
          <cell r="A71">
            <v>42278</v>
          </cell>
          <cell r="B71">
            <v>146</v>
          </cell>
          <cell r="C71">
            <v>6843</v>
          </cell>
          <cell r="D71">
            <v>823</v>
          </cell>
          <cell r="E71">
            <v>2980</v>
          </cell>
        </row>
        <row r="72">
          <cell r="A72">
            <v>42309</v>
          </cell>
          <cell r="B72">
            <v>165</v>
          </cell>
          <cell r="C72">
            <v>6465</v>
          </cell>
          <cell r="D72">
            <v>1024</v>
          </cell>
          <cell r="E72">
            <v>2823</v>
          </cell>
        </row>
        <row r="73">
          <cell r="A73">
            <v>42339</v>
          </cell>
          <cell r="B73">
            <v>152</v>
          </cell>
          <cell r="C73">
            <v>6418</v>
          </cell>
          <cell r="D73">
            <v>937</v>
          </cell>
          <cell r="E73">
            <v>3011</v>
          </cell>
        </row>
        <row r="74">
          <cell r="A74">
            <v>42370</v>
          </cell>
          <cell r="B74">
            <v>143</v>
          </cell>
          <cell r="C74">
            <v>6276</v>
          </cell>
          <cell r="D74">
            <v>924</v>
          </cell>
          <cell r="E74">
            <v>3079</v>
          </cell>
        </row>
        <row r="75">
          <cell r="A75">
            <v>42401</v>
          </cell>
          <cell r="B75">
            <v>233</v>
          </cell>
          <cell r="C75">
            <v>6428</v>
          </cell>
          <cell r="D75">
            <v>824</v>
          </cell>
          <cell r="E75">
            <v>2929</v>
          </cell>
        </row>
        <row r="76">
          <cell r="A76">
            <v>42430</v>
          </cell>
          <cell r="B76">
            <v>170</v>
          </cell>
          <cell r="C76">
            <v>6827</v>
          </cell>
          <cell r="D76">
            <v>634</v>
          </cell>
          <cell r="E76">
            <v>2887</v>
          </cell>
        </row>
        <row r="77">
          <cell r="A77">
            <v>42461</v>
          </cell>
          <cell r="B77">
            <v>137</v>
          </cell>
          <cell r="C77">
            <v>6624</v>
          </cell>
          <cell r="D77">
            <v>612</v>
          </cell>
          <cell r="E77">
            <v>3152</v>
          </cell>
        </row>
        <row r="78">
          <cell r="A78">
            <v>42491</v>
          </cell>
          <cell r="B78">
            <v>131</v>
          </cell>
          <cell r="C78">
            <v>6515</v>
          </cell>
          <cell r="D78">
            <v>669</v>
          </cell>
          <cell r="E78">
            <v>3522</v>
          </cell>
        </row>
        <row r="79">
          <cell r="A79">
            <v>42522</v>
          </cell>
          <cell r="B79">
            <v>105</v>
          </cell>
          <cell r="C79">
            <v>6391</v>
          </cell>
          <cell r="D79">
            <v>644</v>
          </cell>
          <cell r="E79">
            <v>3645</v>
          </cell>
        </row>
        <row r="80">
          <cell r="A80">
            <v>42552</v>
          </cell>
          <cell r="B80">
            <v>100</v>
          </cell>
          <cell r="C80">
            <v>6414</v>
          </cell>
          <cell r="D80">
            <v>685</v>
          </cell>
          <cell r="E80">
            <v>4328</v>
          </cell>
        </row>
        <row r="81">
          <cell r="A81">
            <v>42583</v>
          </cell>
          <cell r="B81">
            <v>97</v>
          </cell>
          <cell r="C81">
            <v>6178</v>
          </cell>
          <cell r="D81">
            <v>650</v>
          </cell>
          <cell r="E81">
            <v>4263</v>
          </cell>
        </row>
        <row r="82">
          <cell r="A82">
            <v>42614</v>
          </cell>
          <cell r="B82">
            <v>89</v>
          </cell>
          <cell r="C82">
            <v>5847</v>
          </cell>
          <cell r="D82">
            <v>655</v>
          </cell>
          <cell r="E82">
            <v>4147</v>
          </cell>
        </row>
        <row r="83">
          <cell r="A83">
            <v>42644</v>
          </cell>
          <cell r="B83">
            <v>117</v>
          </cell>
          <cell r="C83">
            <v>5676</v>
          </cell>
          <cell r="D83">
            <v>640</v>
          </cell>
          <cell r="E83">
            <v>4446</v>
          </cell>
        </row>
        <row r="84">
          <cell r="A84">
            <v>42675</v>
          </cell>
          <cell r="B84">
            <v>115</v>
          </cell>
          <cell r="C84">
            <v>5020</v>
          </cell>
          <cell r="D84">
            <v>650</v>
          </cell>
          <cell r="E84">
            <v>4383</v>
          </cell>
        </row>
        <row r="85">
          <cell r="A85">
            <v>42705</v>
          </cell>
          <cell r="B85">
            <v>75</v>
          </cell>
          <cell r="C85">
            <v>4746</v>
          </cell>
          <cell r="D85">
            <v>716</v>
          </cell>
          <cell r="E85">
            <v>4474</v>
          </cell>
        </row>
        <row r="86">
          <cell r="A86">
            <v>42736</v>
          </cell>
          <cell r="B86">
            <v>56</v>
          </cell>
          <cell r="C86">
            <v>4342</v>
          </cell>
          <cell r="D86">
            <v>745</v>
          </cell>
          <cell r="E86">
            <v>4187</v>
          </cell>
        </row>
        <row r="87">
          <cell r="A87">
            <v>42767</v>
          </cell>
          <cell r="B87">
            <v>90</v>
          </cell>
          <cell r="C87">
            <v>4057</v>
          </cell>
          <cell r="D87">
            <v>669</v>
          </cell>
          <cell r="E87">
            <v>4320</v>
          </cell>
        </row>
        <row r="88">
          <cell r="A88">
            <v>42795</v>
          </cell>
          <cell r="B88">
            <v>119</v>
          </cell>
          <cell r="C88">
            <v>3283</v>
          </cell>
          <cell r="D88">
            <v>665</v>
          </cell>
          <cell r="E88">
            <v>5057</v>
          </cell>
        </row>
        <row r="89">
          <cell r="A89">
            <v>42826</v>
          </cell>
          <cell r="B89">
            <v>87</v>
          </cell>
          <cell r="C89">
            <v>3221</v>
          </cell>
          <cell r="D89">
            <v>799</v>
          </cell>
          <cell r="E89">
            <v>5480</v>
          </cell>
        </row>
        <row r="90">
          <cell r="A90">
            <v>42856</v>
          </cell>
          <cell r="B90">
            <v>111</v>
          </cell>
          <cell r="C90">
            <v>3118</v>
          </cell>
          <cell r="D90">
            <v>965</v>
          </cell>
          <cell r="E90">
            <v>5880</v>
          </cell>
        </row>
        <row r="91">
          <cell r="A91">
            <v>42887</v>
          </cell>
          <cell r="B91">
            <v>56</v>
          </cell>
          <cell r="C91">
            <v>2803</v>
          </cell>
          <cell r="D91">
            <v>950</v>
          </cell>
          <cell r="E91">
            <v>6172</v>
          </cell>
        </row>
        <row r="92">
          <cell r="A92">
            <v>42917</v>
          </cell>
          <cell r="B92">
            <v>33</v>
          </cell>
          <cell r="C92">
            <v>2638</v>
          </cell>
          <cell r="D92">
            <v>893</v>
          </cell>
          <cell r="E92">
            <v>6236</v>
          </cell>
        </row>
        <row r="93">
          <cell r="A93">
            <v>42948</v>
          </cell>
          <cell r="B93">
            <v>31</v>
          </cell>
          <cell r="C93">
            <v>2737</v>
          </cell>
          <cell r="D93">
            <v>857</v>
          </cell>
          <cell r="E93">
            <v>6303</v>
          </cell>
        </row>
        <row r="94">
          <cell r="A94">
            <v>42979</v>
          </cell>
          <cell r="B94">
            <v>28</v>
          </cell>
          <cell r="C94">
            <v>2765</v>
          </cell>
          <cell r="D94">
            <v>694</v>
          </cell>
          <cell r="E94">
            <v>6476</v>
          </cell>
        </row>
        <row r="95">
          <cell r="A95">
            <v>43009</v>
          </cell>
          <cell r="B95">
            <v>26</v>
          </cell>
          <cell r="C95">
            <v>2675</v>
          </cell>
          <cell r="D95">
            <v>646</v>
          </cell>
          <cell r="E95">
            <v>6605</v>
          </cell>
        </row>
        <row r="96">
          <cell r="A96">
            <v>43040</v>
          </cell>
          <cell r="B96">
            <v>22</v>
          </cell>
          <cell r="C96">
            <v>2642</v>
          </cell>
          <cell r="D96">
            <v>757</v>
          </cell>
          <cell r="E96">
            <v>6688</v>
          </cell>
        </row>
        <row r="97">
          <cell r="A97">
            <v>43070</v>
          </cell>
          <cell r="B97">
            <v>22</v>
          </cell>
          <cell r="C97">
            <v>2798</v>
          </cell>
          <cell r="D97">
            <v>772</v>
          </cell>
          <cell r="E97">
            <v>8128</v>
          </cell>
        </row>
        <row r="98">
          <cell r="A98">
            <v>43101</v>
          </cell>
          <cell r="B98">
            <v>22</v>
          </cell>
          <cell r="C98">
            <v>2490</v>
          </cell>
          <cell r="D98">
            <v>772</v>
          </cell>
          <cell r="E98">
            <v>8774</v>
          </cell>
        </row>
        <row r="99">
          <cell r="A99">
            <v>43132</v>
          </cell>
          <cell r="B99">
            <v>22</v>
          </cell>
          <cell r="C99">
            <v>2498</v>
          </cell>
          <cell r="D99">
            <v>752</v>
          </cell>
          <cell r="E99">
            <v>8440</v>
          </cell>
        </row>
        <row r="100">
          <cell r="A100">
            <v>43160</v>
          </cell>
          <cell r="B100">
            <v>22</v>
          </cell>
          <cell r="C100">
            <v>2404</v>
          </cell>
          <cell r="D100">
            <v>796</v>
          </cell>
          <cell r="E100">
            <v>8771</v>
          </cell>
        </row>
        <row r="101">
          <cell r="A101">
            <v>43191</v>
          </cell>
          <cell r="B101">
            <v>22</v>
          </cell>
          <cell r="C101">
            <v>2335</v>
          </cell>
          <cell r="D101">
            <v>759</v>
          </cell>
          <cell r="E101">
            <v>9567</v>
          </cell>
        </row>
        <row r="102">
          <cell r="A102">
            <v>43221</v>
          </cell>
          <cell r="B102">
            <v>22</v>
          </cell>
          <cell r="C102">
            <v>2443</v>
          </cell>
          <cell r="D102">
            <v>758</v>
          </cell>
          <cell r="E102">
            <v>9499</v>
          </cell>
        </row>
        <row r="103">
          <cell r="A103">
            <v>43252</v>
          </cell>
          <cell r="B103">
            <v>22</v>
          </cell>
          <cell r="C103">
            <v>2614</v>
          </cell>
          <cell r="D103">
            <v>658</v>
          </cell>
          <cell r="E103">
            <v>10054</v>
          </cell>
        </row>
        <row r="104">
          <cell r="A104">
            <v>43282</v>
          </cell>
          <cell r="B104">
            <v>22</v>
          </cell>
          <cell r="C104">
            <v>2603</v>
          </cell>
          <cell r="D104">
            <v>1039</v>
          </cell>
          <cell r="E104">
            <v>10217</v>
          </cell>
        </row>
        <row r="105">
          <cell r="A105">
            <v>43313</v>
          </cell>
          <cell r="B105">
            <v>20</v>
          </cell>
          <cell r="C105">
            <v>2482</v>
          </cell>
          <cell r="D105">
            <v>1012</v>
          </cell>
          <cell r="E105">
            <v>11687</v>
          </cell>
        </row>
        <row r="106">
          <cell r="A106">
            <v>43344</v>
          </cell>
          <cell r="B106">
            <v>20</v>
          </cell>
          <cell r="C106">
            <v>2505</v>
          </cell>
          <cell r="D106">
            <v>989</v>
          </cell>
          <cell r="E106">
            <v>11432</v>
          </cell>
        </row>
        <row r="107">
          <cell r="A107">
            <v>43374</v>
          </cell>
          <cell r="B107">
            <v>20</v>
          </cell>
          <cell r="C107">
            <v>2545</v>
          </cell>
          <cell r="D107">
            <v>986</v>
          </cell>
          <cell r="E107">
            <v>12160</v>
          </cell>
        </row>
        <row r="108">
          <cell r="A108">
            <v>43405</v>
          </cell>
          <cell r="B108">
            <v>20</v>
          </cell>
          <cell r="C108">
            <v>2474</v>
          </cell>
          <cell r="D108">
            <v>932</v>
          </cell>
          <cell r="E108">
            <v>13212</v>
          </cell>
        </row>
        <row r="109">
          <cell r="A109">
            <v>43435</v>
          </cell>
          <cell r="B109">
            <v>19</v>
          </cell>
          <cell r="C109">
            <v>2784</v>
          </cell>
          <cell r="D109">
            <v>1075</v>
          </cell>
          <cell r="E109">
            <v>12860</v>
          </cell>
        </row>
        <row r="110">
          <cell r="A110">
            <v>43466</v>
          </cell>
          <cell r="B110">
            <v>19</v>
          </cell>
          <cell r="C110">
            <v>2962</v>
          </cell>
          <cell r="D110">
            <v>1164</v>
          </cell>
          <cell r="E110">
            <v>13836</v>
          </cell>
        </row>
        <row r="111">
          <cell r="A111">
            <v>43497</v>
          </cell>
          <cell r="B111">
            <v>39</v>
          </cell>
          <cell r="C111">
            <v>3134</v>
          </cell>
          <cell r="D111">
            <v>1127</v>
          </cell>
          <cell r="E111">
            <v>14192</v>
          </cell>
        </row>
        <row r="112">
          <cell r="A112">
            <v>43525</v>
          </cell>
          <cell r="B112">
            <v>60</v>
          </cell>
          <cell r="C112">
            <v>3061</v>
          </cell>
          <cell r="D112">
            <v>1073</v>
          </cell>
          <cell r="E112">
            <v>14144</v>
          </cell>
        </row>
        <row r="113">
          <cell r="A113">
            <v>43556</v>
          </cell>
          <cell r="B113">
            <v>62</v>
          </cell>
          <cell r="C113">
            <v>3198</v>
          </cell>
          <cell r="D113">
            <v>1115</v>
          </cell>
          <cell r="E113">
            <v>14388</v>
          </cell>
        </row>
        <row r="114">
          <cell r="A114">
            <v>43586</v>
          </cell>
          <cell r="B114">
            <v>54</v>
          </cell>
          <cell r="C114">
            <v>2949</v>
          </cell>
          <cell r="D114">
            <v>1087</v>
          </cell>
          <cell r="E114">
            <v>14468</v>
          </cell>
        </row>
        <row r="115">
          <cell r="A115">
            <v>43617</v>
          </cell>
          <cell r="B115">
            <v>54</v>
          </cell>
          <cell r="C115">
            <v>3364</v>
          </cell>
          <cell r="D115">
            <v>1329</v>
          </cell>
          <cell r="E115">
            <v>13946</v>
          </cell>
        </row>
        <row r="116">
          <cell r="A116">
            <v>43647</v>
          </cell>
          <cell r="B116">
            <v>178</v>
          </cell>
          <cell r="C116">
            <v>3106</v>
          </cell>
          <cell r="D116">
            <v>1409</v>
          </cell>
          <cell r="E116">
            <v>14401</v>
          </cell>
        </row>
        <row r="117">
          <cell r="A117">
            <v>43678</v>
          </cell>
          <cell r="B117">
            <v>197</v>
          </cell>
          <cell r="C117">
            <v>3167</v>
          </cell>
          <cell r="D117">
            <v>1420</v>
          </cell>
          <cell r="E117">
            <v>14208</v>
          </cell>
        </row>
        <row r="118">
          <cell r="A118">
            <v>43709</v>
          </cell>
          <cell r="B118">
            <v>186</v>
          </cell>
          <cell r="C118">
            <v>3360</v>
          </cell>
          <cell r="D118">
            <v>1429</v>
          </cell>
          <cell r="E118">
            <v>14379</v>
          </cell>
        </row>
        <row r="119">
          <cell r="A119">
            <v>43739</v>
          </cell>
          <cell r="B119">
            <v>178</v>
          </cell>
          <cell r="C119">
            <v>3094</v>
          </cell>
          <cell r="D119">
            <v>1853</v>
          </cell>
          <cell r="E119">
            <v>14314</v>
          </cell>
        </row>
        <row r="120">
          <cell r="A120">
            <v>43770</v>
          </cell>
          <cell r="B120">
            <v>166</v>
          </cell>
          <cell r="C120">
            <v>3274</v>
          </cell>
          <cell r="D120">
            <v>1934</v>
          </cell>
          <cell r="E120">
            <v>14213</v>
          </cell>
        </row>
        <row r="121">
          <cell r="A121">
            <v>43800</v>
          </cell>
          <cell r="B121">
            <v>141</v>
          </cell>
          <cell r="C121">
            <v>3044</v>
          </cell>
          <cell r="D121">
            <v>1949</v>
          </cell>
          <cell r="E121">
            <v>12931</v>
          </cell>
        </row>
        <row r="122">
          <cell r="A122">
            <v>43831</v>
          </cell>
          <cell r="B122">
            <v>123</v>
          </cell>
          <cell r="C122">
            <v>2888</v>
          </cell>
          <cell r="D122">
            <v>2241</v>
          </cell>
          <cell r="E122">
            <v>12248</v>
          </cell>
        </row>
        <row r="123">
          <cell r="A123">
            <v>43862</v>
          </cell>
          <cell r="B123">
            <v>108</v>
          </cell>
          <cell r="C123">
            <v>2988</v>
          </cell>
          <cell r="D123">
            <v>2275</v>
          </cell>
          <cell r="E123">
            <v>11983</v>
          </cell>
        </row>
        <row r="124">
          <cell r="A124">
            <v>43891</v>
          </cell>
          <cell r="B124">
            <v>86</v>
          </cell>
          <cell r="C124">
            <v>2800</v>
          </cell>
          <cell r="D124">
            <v>2098</v>
          </cell>
          <cell r="E124">
            <v>11665</v>
          </cell>
        </row>
        <row r="125">
          <cell r="A125">
            <v>43922</v>
          </cell>
          <cell r="B125">
            <v>73</v>
          </cell>
          <cell r="C125">
            <v>2709</v>
          </cell>
          <cell r="D125">
            <v>2171</v>
          </cell>
          <cell r="E125">
            <v>11419</v>
          </cell>
        </row>
        <row r="126">
          <cell r="A126">
            <v>43952</v>
          </cell>
          <cell r="B126">
            <v>68</v>
          </cell>
          <cell r="C126">
            <v>2405</v>
          </cell>
          <cell r="D126">
            <v>2251</v>
          </cell>
          <cell r="E126">
            <v>11064</v>
          </cell>
        </row>
        <row r="127">
          <cell r="A127">
            <v>43983</v>
          </cell>
          <cell r="B127">
            <v>59</v>
          </cell>
          <cell r="C127">
            <v>2023</v>
          </cell>
          <cell r="D127">
            <v>2199</v>
          </cell>
          <cell r="E127">
            <v>14437</v>
          </cell>
        </row>
        <row r="128">
          <cell r="A128">
            <v>44013</v>
          </cell>
          <cell r="B128">
            <v>56</v>
          </cell>
          <cell r="C128">
            <v>1909</v>
          </cell>
          <cell r="D128">
            <v>2177</v>
          </cell>
          <cell r="E128">
            <v>14418</v>
          </cell>
        </row>
        <row r="129">
          <cell r="A129">
            <v>44044</v>
          </cell>
          <cell r="B129">
            <v>54</v>
          </cell>
          <cell r="C129">
            <v>1831</v>
          </cell>
          <cell r="D129">
            <v>2028</v>
          </cell>
          <cell r="E129">
            <v>13868</v>
          </cell>
        </row>
        <row r="130">
          <cell r="A130">
            <v>44075</v>
          </cell>
          <cell r="B130">
            <v>52</v>
          </cell>
          <cell r="C130">
            <v>1734</v>
          </cell>
          <cell r="D130">
            <v>2031</v>
          </cell>
          <cell r="E130">
            <v>13021</v>
          </cell>
        </row>
        <row r="131">
          <cell r="A131">
            <v>44105</v>
          </cell>
          <cell r="B131">
            <v>50</v>
          </cell>
          <cell r="C131">
            <v>1492</v>
          </cell>
          <cell r="D131">
            <v>2004</v>
          </cell>
          <cell r="E131">
            <v>12538</v>
          </cell>
        </row>
        <row r="132">
          <cell r="A132">
            <v>44136</v>
          </cell>
          <cell r="B132">
            <v>50</v>
          </cell>
          <cell r="C132">
            <v>1394</v>
          </cell>
          <cell r="D132">
            <v>1813</v>
          </cell>
          <cell r="E132">
            <v>10803</v>
          </cell>
        </row>
        <row r="133">
          <cell r="A133">
            <v>44166</v>
          </cell>
          <cell r="B133">
            <v>48</v>
          </cell>
          <cell r="C133">
            <v>1197</v>
          </cell>
          <cell r="D133">
            <v>1605</v>
          </cell>
          <cell r="E133">
            <v>9156</v>
          </cell>
        </row>
        <row r="134">
          <cell r="A134">
            <v>44197</v>
          </cell>
          <cell r="B134">
            <v>48</v>
          </cell>
          <cell r="C134">
            <v>1046</v>
          </cell>
          <cell r="D134">
            <v>1568</v>
          </cell>
          <cell r="E134">
            <v>8326</v>
          </cell>
        </row>
        <row r="135">
          <cell r="A135">
            <v>44228</v>
          </cell>
          <cell r="B135">
            <v>87</v>
          </cell>
          <cell r="C135">
            <v>946</v>
          </cell>
          <cell r="D135">
            <v>1530</v>
          </cell>
          <cell r="E135">
            <v>8216</v>
          </cell>
        </row>
        <row r="136">
          <cell r="A136">
            <v>44256</v>
          </cell>
          <cell r="B136">
            <v>81</v>
          </cell>
          <cell r="C136">
            <v>862</v>
          </cell>
          <cell r="D136">
            <v>1602</v>
          </cell>
          <cell r="E136">
            <v>7430</v>
          </cell>
        </row>
        <row r="137">
          <cell r="A137">
            <v>44287</v>
          </cell>
          <cell r="B137">
            <v>75</v>
          </cell>
          <cell r="C137">
            <v>798</v>
          </cell>
          <cell r="D137">
            <v>1616</v>
          </cell>
          <cell r="E137">
            <v>6951</v>
          </cell>
        </row>
        <row r="138">
          <cell r="A138">
            <v>44317</v>
          </cell>
          <cell r="B138">
            <v>70</v>
          </cell>
          <cell r="C138">
            <v>717</v>
          </cell>
          <cell r="D138">
            <v>1648</v>
          </cell>
          <cell r="E138">
            <v>6800</v>
          </cell>
        </row>
        <row r="139">
          <cell r="A139">
            <v>44348</v>
          </cell>
          <cell r="B139">
            <v>64</v>
          </cell>
          <cell r="C139">
            <v>737</v>
          </cell>
          <cell r="D139">
            <v>1627</v>
          </cell>
          <cell r="E139">
            <v>6580</v>
          </cell>
        </row>
        <row r="140">
          <cell r="A140">
            <v>44378</v>
          </cell>
          <cell r="B140">
            <v>58</v>
          </cell>
          <cell r="C140">
            <v>692</v>
          </cell>
          <cell r="D140">
            <v>1553</v>
          </cell>
          <cell r="E140">
            <v>6255</v>
          </cell>
        </row>
        <row r="141">
          <cell r="A141">
            <v>44409</v>
          </cell>
          <cell r="B141">
            <v>55</v>
          </cell>
          <cell r="C141">
            <v>598</v>
          </cell>
          <cell r="D141">
            <v>1515</v>
          </cell>
          <cell r="E141">
            <v>6009</v>
          </cell>
        </row>
        <row r="142">
          <cell r="A142">
            <v>44440</v>
          </cell>
          <cell r="B142">
            <v>55</v>
          </cell>
          <cell r="C142">
            <v>676</v>
          </cell>
          <cell r="D142">
            <v>1440</v>
          </cell>
          <cell r="E142">
            <v>5792</v>
          </cell>
        </row>
        <row r="143">
          <cell r="A143">
            <v>44470</v>
          </cell>
          <cell r="B143">
            <v>55</v>
          </cell>
          <cell r="C143">
            <v>651</v>
          </cell>
          <cell r="D143">
            <v>1470</v>
          </cell>
          <cell r="E143">
            <v>5564</v>
          </cell>
        </row>
        <row r="144">
          <cell r="A144">
            <v>44501</v>
          </cell>
          <cell r="B144">
            <v>52</v>
          </cell>
          <cell r="C144">
            <v>557</v>
          </cell>
          <cell r="D144">
            <v>1432</v>
          </cell>
          <cell r="E144">
            <v>5347</v>
          </cell>
        </row>
        <row r="145">
          <cell r="A145">
            <v>44531</v>
          </cell>
          <cell r="B145">
            <v>52</v>
          </cell>
          <cell r="C145">
            <v>549</v>
          </cell>
          <cell r="D145">
            <v>1388</v>
          </cell>
          <cell r="E145">
            <v>5460</v>
          </cell>
        </row>
        <row r="146">
          <cell r="A146">
            <v>44562</v>
          </cell>
          <cell r="B146">
            <v>45</v>
          </cell>
          <cell r="C146">
            <v>540</v>
          </cell>
          <cell r="D146">
            <v>1334</v>
          </cell>
          <cell r="E146">
            <v>5246</v>
          </cell>
        </row>
        <row r="147">
          <cell r="A147">
            <v>44593</v>
          </cell>
          <cell r="B147">
            <v>45</v>
          </cell>
          <cell r="C147">
            <v>531</v>
          </cell>
          <cell r="D147">
            <v>1385</v>
          </cell>
          <cell r="E147">
            <v>5172</v>
          </cell>
        </row>
        <row r="148">
          <cell r="A148">
            <v>44621</v>
          </cell>
          <cell r="B148">
            <v>45</v>
          </cell>
          <cell r="C148">
            <v>509</v>
          </cell>
          <cell r="D148">
            <v>1519</v>
          </cell>
          <cell r="E148">
            <v>4988</v>
          </cell>
        </row>
        <row r="149">
          <cell r="A149">
            <v>44652</v>
          </cell>
          <cell r="B149">
            <v>40</v>
          </cell>
          <cell r="C149">
            <v>542</v>
          </cell>
          <cell r="D149">
            <v>1510</v>
          </cell>
          <cell r="E149">
            <v>4886</v>
          </cell>
        </row>
        <row r="150">
          <cell r="A150">
            <v>44682</v>
          </cell>
          <cell r="B150">
            <v>37</v>
          </cell>
          <cell r="C150">
            <v>536</v>
          </cell>
          <cell r="D150">
            <v>1558</v>
          </cell>
          <cell r="E150">
            <v>4699</v>
          </cell>
        </row>
        <row r="151">
          <cell r="A151">
            <v>44713</v>
          </cell>
          <cell r="B151">
            <v>215</v>
          </cell>
          <cell r="C151">
            <v>622</v>
          </cell>
          <cell r="D151">
            <v>1620</v>
          </cell>
          <cell r="E151">
            <v>4673</v>
          </cell>
        </row>
        <row r="152">
          <cell r="A152">
            <v>44743</v>
          </cell>
          <cell r="B152">
            <v>151</v>
          </cell>
          <cell r="C152">
            <v>866</v>
          </cell>
          <cell r="D152">
            <v>1598</v>
          </cell>
          <cell r="E152">
            <v>4773</v>
          </cell>
        </row>
        <row r="153">
          <cell r="A153">
            <v>44774</v>
          </cell>
          <cell r="B153">
            <v>188</v>
          </cell>
          <cell r="C153">
            <v>854</v>
          </cell>
          <cell r="D153">
            <v>1629</v>
          </cell>
          <cell r="E153">
            <v>4659</v>
          </cell>
        </row>
        <row r="154">
          <cell r="A154">
            <v>44805</v>
          </cell>
          <cell r="B154">
            <v>187</v>
          </cell>
          <cell r="C154">
            <v>1117</v>
          </cell>
          <cell r="D154">
            <v>1620</v>
          </cell>
          <cell r="E154">
            <v>4265</v>
          </cell>
        </row>
        <row r="155">
          <cell r="A155">
            <v>44835</v>
          </cell>
          <cell r="B155">
            <v>210</v>
          </cell>
          <cell r="C155">
            <v>831</v>
          </cell>
          <cell r="D155">
            <v>1613</v>
          </cell>
          <cell r="E155">
            <v>4423</v>
          </cell>
        </row>
        <row r="156">
          <cell r="A156">
            <v>44866</v>
          </cell>
          <cell r="B156">
            <v>209</v>
          </cell>
          <cell r="C156">
            <v>842</v>
          </cell>
          <cell r="D156">
            <v>1703</v>
          </cell>
          <cell r="E156">
            <v>4356</v>
          </cell>
        </row>
        <row r="157">
          <cell r="A157">
            <v>44896</v>
          </cell>
          <cell r="B157">
            <v>340</v>
          </cell>
          <cell r="C157">
            <v>952</v>
          </cell>
          <cell r="D157">
            <v>1741</v>
          </cell>
          <cell r="E157">
            <v>4485</v>
          </cell>
        </row>
        <row r="158">
          <cell r="A158">
            <v>44927</v>
          </cell>
          <cell r="B158">
            <v>342</v>
          </cell>
          <cell r="C158">
            <v>938</v>
          </cell>
          <cell r="D158">
            <v>1819</v>
          </cell>
          <cell r="E158">
            <v>4447</v>
          </cell>
        </row>
        <row r="159">
          <cell r="A159">
            <v>44958</v>
          </cell>
          <cell r="B159">
            <v>405</v>
          </cell>
          <cell r="C159">
            <v>1078</v>
          </cell>
          <cell r="D159">
            <v>2530</v>
          </cell>
          <cell r="E159">
            <v>4541</v>
          </cell>
        </row>
        <row r="160">
          <cell r="A160">
            <v>44986</v>
          </cell>
          <cell r="B160">
            <v>392</v>
          </cell>
          <cell r="C160">
            <v>1220</v>
          </cell>
          <cell r="D160">
            <v>2538</v>
          </cell>
          <cell r="E160">
            <v>4500</v>
          </cell>
        </row>
        <row r="161">
          <cell r="A161">
            <v>45017</v>
          </cell>
          <cell r="B161">
            <v>379</v>
          </cell>
          <cell r="C161">
            <v>1270</v>
          </cell>
          <cell r="D161">
            <v>2603</v>
          </cell>
          <cell r="E161">
            <v>4464</v>
          </cell>
        </row>
        <row r="162">
          <cell r="A162">
            <v>45047</v>
          </cell>
          <cell r="B162">
            <v>367</v>
          </cell>
          <cell r="C162">
            <v>1249</v>
          </cell>
          <cell r="D162">
            <v>2501</v>
          </cell>
          <cell r="E162">
            <v>4775</v>
          </cell>
        </row>
        <row r="163">
          <cell r="A163">
            <v>45078</v>
          </cell>
          <cell r="B163">
            <v>484</v>
          </cell>
          <cell r="C163">
            <v>1508</v>
          </cell>
          <cell r="D163">
            <v>2489</v>
          </cell>
          <cell r="E163">
            <v>4918</v>
          </cell>
        </row>
        <row r="164">
          <cell r="A164">
            <v>45108</v>
          </cell>
          <cell r="B164">
            <v>437</v>
          </cell>
          <cell r="C164">
            <v>1384</v>
          </cell>
          <cell r="D164">
            <v>2379</v>
          </cell>
          <cell r="E164">
            <v>4841</v>
          </cell>
        </row>
        <row r="165">
          <cell r="A165">
            <v>45139</v>
          </cell>
          <cell r="B165">
            <v>385</v>
          </cell>
          <cell r="C165">
            <v>1366</v>
          </cell>
          <cell r="D165">
            <v>2409</v>
          </cell>
          <cell r="E165">
            <v>5232</v>
          </cell>
        </row>
        <row r="166">
          <cell r="A166">
            <v>45170</v>
          </cell>
          <cell r="B166">
            <v>390</v>
          </cell>
          <cell r="C166">
            <v>1446</v>
          </cell>
          <cell r="D166">
            <v>2346</v>
          </cell>
          <cell r="E166">
            <v>5331</v>
          </cell>
        </row>
        <row r="167">
          <cell r="A167">
            <v>45200</v>
          </cell>
          <cell r="B167">
            <v>408</v>
          </cell>
          <cell r="C167">
            <v>1546</v>
          </cell>
          <cell r="D167">
            <v>2602</v>
          </cell>
          <cell r="E167">
            <v>5668</v>
          </cell>
        </row>
        <row r="168">
          <cell r="A168">
            <v>45231</v>
          </cell>
          <cell r="B168">
            <v>401</v>
          </cell>
          <cell r="C168">
            <v>1688</v>
          </cell>
          <cell r="D168">
            <v>2725</v>
          </cell>
          <cell r="E168">
            <v>5651</v>
          </cell>
        </row>
        <row r="169">
          <cell r="A169">
            <v>45261</v>
          </cell>
          <cell r="B169">
            <v>461</v>
          </cell>
          <cell r="C169">
            <v>1706</v>
          </cell>
          <cell r="D169">
            <v>2770</v>
          </cell>
          <cell r="E169">
            <v>5920</v>
          </cell>
        </row>
        <row r="170">
          <cell r="A170">
            <v>45292</v>
          </cell>
          <cell r="B170">
            <v>455</v>
          </cell>
          <cell r="C170">
            <v>1793</v>
          </cell>
          <cell r="D170">
            <v>3084</v>
          </cell>
          <cell r="E170">
            <v>6031</v>
          </cell>
        </row>
        <row r="171">
          <cell r="A171">
            <v>45323</v>
          </cell>
          <cell r="B171">
            <v>503</v>
          </cell>
          <cell r="C171">
            <v>1782</v>
          </cell>
          <cell r="D171">
            <v>3150</v>
          </cell>
          <cell r="E171">
            <v>6432</v>
          </cell>
        </row>
        <row r="172">
          <cell r="A172">
            <v>45352</v>
          </cell>
          <cell r="B172">
            <v>490</v>
          </cell>
          <cell r="C172">
            <v>1771</v>
          </cell>
          <cell r="D172">
            <v>3290</v>
          </cell>
          <cell r="E172">
            <v>6643</v>
          </cell>
        </row>
        <row r="173">
          <cell r="A173">
            <v>45383</v>
          </cell>
          <cell r="B173">
            <v>499</v>
          </cell>
          <cell r="C173">
            <v>1879</v>
          </cell>
          <cell r="D173">
            <v>3535</v>
          </cell>
          <cell r="E173">
            <v>7055</v>
          </cell>
        </row>
        <row r="174">
          <cell r="A174">
            <v>45413</v>
          </cell>
          <cell r="B174">
            <v>539</v>
          </cell>
          <cell r="C174">
            <v>1885</v>
          </cell>
          <cell r="D174">
            <v>3651</v>
          </cell>
          <cell r="E174">
            <v>7155</v>
          </cell>
        </row>
        <row r="175">
          <cell r="A175">
            <v>45444</v>
          </cell>
          <cell r="B175">
            <v>526</v>
          </cell>
          <cell r="C175">
            <v>2365</v>
          </cell>
          <cell r="D175">
            <v>4388</v>
          </cell>
          <cell r="E175">
            <v>7577</v>
          </cell>
        </row>
        <row r="176">
          <cell r="A176">
            <v>45474</v>
          </cell>
          <cell r="B176">
            <v>522</v>
          </cell>
          <cell r="C176">
            <v>2378</v>
          </cell>
          <cell r="D176">
            <v>4458</v>
          </cell>
          <cell r="E176">
            <v>8680</v>
          </cell>
        </row>
      </sheetData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ustry"/>
    </sheetNames>
    <sheetDataSet>
      <sheetData sheetId="0">
        <row r="1">
          <cell r="B1" t="str">
            <v>서울</v>
          </cell>
          <cell r="C1" t="str">
            <v>수도권</v>
          </cell>
          <cell r="D1" t="str">
            <v>5대 광역시</v>
          </cell>
          <cell r="E1" t="str">
            <v>지방</v>
          </cell>
        </row>
        <row r="2">
          <cell r="A2">
            <v>38718</v>
          </cell>
          <cell r="B2">
            <v>3135</v>
          </cell>
          <cell r="C2">
            <v>5811</v>
          </cell>
          <cell r="D2">
            <v>2456</v>
          </cell>
          <cell r="E2">
            <v>4441</v>
          </cell>
        </row>
        <row r="3">
          <cell r="A3">
            <v>38749</v>
          </cell>
          <cell r="B3">
            <v>10383</v>
          </cell>
          <cell r="C3">
            <v>17916</v>
          </cell>
          <cell r="D3">
            <v>10937</v>
          </cell>
          <cell r="E3">
            <v>13637</v>
          </cell>
        </row>
        <row r="4">
          <cell r="A4">
            <v>38777</v>
          </cell>
          <cell r="B4">
            <v>19618</v>
          </cell>
          <cell r="C4">
            <v>32378</v>
          </cell>
          <cell r="D4">
            <v>17061</v>
          </cell>
          <cell r="E4">
            <v>20077</v>
          </cell>
        </row>
        <row r="5">
          <cell r="A5">
            <v>38808</v>
          </cell>
          <cell r="B5">
            <v>20408</v>
          </cell>
          <cell r="C5">
            <v>31882</v>
          </cell>
          <cell r="D5">
            <v>16363</v>
          </cell>
          <cell r="E5">
            <v>18470</v>
          </cell>
        </row>
        <row r="6">
          <cell r="A6">
            <v>38838</v>
          </cell>
          <cell r="B6">
            <v>21804</v>
          </cell>
          <cell r="C6">
            <v>34541</v>
          </cell>
          <cell r="D6">
            <v>15546</v>
          </cell>
          <cell r="E6">
            <v>17709</v>
          </cell>
        </row>
        <row r="7">
          <cell r="A7">
            <v>38869</v>
          </cell>
          <cell r="B7">
            <v>17295</v>
          </cell>
          <cell r="C7">
            <v>29663</v>
          </cell>
          <cell r="D7">
            <v>14280</v>
          </cell>
          <cell r="E7">
            <v>16121</v>
          </cell>
        </row>
        <row r="8">
          <cell r="A8">
            <v>38899</v>
          </cell>
          <cell r="B8">
            <v>14215</v>
          </cell>
          <cell r="C8">
            <v>23740</v>
          </cell>
          <cell r="D8">
            <v>10509</v>
          </cell>
          <cell r="E8">
            <v>14750</v>
          </cell>
        </row>
        <row r="9">
          <cell r="A9">
            <v>38930</v>
          </cell>
          <cell r="B9">
            <v>14990</v>
          </cell>
          <cell r="C9">
            <v>25564</v>
          </cell>
          <cell r="D9">
            <v>9288</v>
          </cell>
          <cell r="E9">
            <v>14633</v>
          </cell>
        </row>
        <row r="10">
          <cell r="A10">
            <v>38961</v>
          </cell>
          <cell r="B10">
            <v>25757</v>
          </cell>
          <cell r="C10">
            <v>43928</v>
          </cell>
          <cell r="D10">
            <v>16265</v>
          </cell>
          <cell r="E10">
            <v>20871</v>
          </cell>
        </row>
        <row r="11">
          <cell r="A11">
            <v>38991</v>
          </cell>
          <cell r="B11">
            <v>34214</v>
          </cell>
          <cell r="C11">
            <v>54411</v>
          </cell>
          <cell r="D11">
            <v>14910</v>
          </cell>
          <cell r="E11">
            <v>18599</v>
          </cell>
        </row>
        <row r="12">
          <cell r="A12">
            <v>39022</v>
          </cell>
          <cell r="B12">
            <v>45441</v>
          </cell>
          <cell r="C12">
            <v>80314</v>
          </cell>
          <cell r="D12">
            <v>21868</v>
          </cell>
          <cell r="E12">
            <v>26174</v>
          </cell>
        </row>
        <row r="13">
          <cell r="A13">
            <v>39052</v>
          </cell>
          <cell r="B13">
            <v>36339</v>
          </cell>
          <cell r="C13">
            <v>53929</v>
          </cell>
          <cell r="D13">
            <v>22925</v>
          </cell>
          <cell r="E13">
            <v>24655</v>
          </cell>
        </row>
        <row r="14">
          <cell r="A14">
            <v>39083</v>
          </cell>
          <cell r="B14">
            <v>16826</v>
          </cell>
          <cell r="C14">
            <v>29104</v>
          </cell>
          <cell r="D14">
            <v>14104</v>
          </cell>
          <cell r="E14">
            <v>18760</v>
          </cell>
        </row>
        <row r="15">
          <cell r="A15">
            <v>39114</v>
          </cell>
          <cell r="B15">
            <v>12029</v>
          </cell>
          <cell r="C15">
            <v>24353</v>
          </cell>
          <cell r="D15">
            <v>11334</v>
          </cell>
          <cell r="E15">
            <v>17857</v>
          </cell>
        </row>
        <row r="16">
          <cell r="A16">
            <v>39142</v>
          </cell>
          <cell r="B16">
            <v>13487</v>
          </cell>
          <cell r="C16">
            <v>27192</v>
          </cell>
          <cell r="D16">
            <v>13186</v>
          </cell>
          <cell r="E16">
            <v>20628</v>
          </cell>
        </row>
        <row r="17">
          <cell r="A17">
            <v>39173</v>
          </cell>
          <cell r="B17">
            <v>14349</v>
          </cell>
          <cell r="C17">
            <v>28212</v>
          </cell>
          <cell r="D17">
            <v>13985</v>
          </cell>
          <cell r="E17">
            <v>20498</v>
          </cell>
        </row>
        <row r="18">
          <cell r="A18">
            <v>39203</v>
          </cell>
          <cell r="B18">
            <v>12552</v>
          </cell>
          <cell r="C18">
            <v>27743</v>
          </cell>
          <cell r="D18">
            <v>14214</v>
          </cell>
          <cell r="E18">
            <v>19240</v>
          </cell>
        </row>
        <row r="19">
          <cell r="A19">
            <v>39234</v>
          </cell>
          <cell r="B19">
            <v>10879</v>
          </cell>
          <cell r="C19">
            <v>25765</v>
          </cell>
          <cell r="D19">
            <v>12131</v>
          </cell>
          <cell r="E19">
            <v>16999</v>
          </cell>
        </row>
        <row r="20">
          <cell r="A20">
            <v>39264</v>
          </cell>
          <cell r="B20">
            <v>12243</v>
          </cell>
          <cell r="C20">
            <v>26839</v>
          </cell>
          <cell r="D20">
            <v>12222</v>
          </cell>
          <cell r="E20">
            <v>19101</v>
          </cell>
        </row>
        <row r="21">
          <cell r="A21">
            <v>39295</v>
          </cell>
          <cell r="B21">
            <v>12253</v>
          </cell>
          <cell r="C21">
            <v>24836</v>
          </cell>
          <cell r="D21">
            <v>13571</v>
          </cell>
          <cell r="E21">
            <v>17818</v>
          </cell>
        </row>
        <row r="22">
          <cell r="A22">
            <v>39326</v>
          </cell>
          <cell r="B22">
            <v>10706</v>
          </cell>
          <cell r="C22">
            <v>22963</v>
          </cell>
          <cell r="D22">
            <v>9970</v>
          </cell>
          <cell r="E22">
            <v>13299</v>
          </cell>
        </row>
        <row r="23">
          <cell r="A23">
            <v>39356</v>
          </cell>
          <cell r="B23">
            <v>15410</v>
          </cell>
          <cell r="C23">
            <v>30741</v>
          </cell>
          <cell r="D23">
            <v>14901</v>
          </cell>
          <cell r="E23">
            <v>21275</v>
          </cell>
        </row>
        <row r="24">
          <cell r="A24">
            <v>39387</v>
          </cell>
          <cell r="B24">
            <v>15273</v>
          </cell>
          <cell r="C24">
            <v>30597</v>
          </cell>
          <cell r="D24">
            <v>15165</v>
          </cell>
          <cell r="E24">
            <v>20653</v>
          </cell>
        </row>
        <row r="25">
          <cell r="A25">
            <v>39417</v>
          </cell>
          <cell r="B25">
            <v>13389</v>
          </cell>
          <cell r="C25">
            <v>24792</v>
          </cell>
          <cell r="D25">
            <v>14622</v>
          </cell>
          <cell r="E25">
            <v>19867</v>
          </cell>
        </row>
        <row r="26">
          <cell r="A26">
            <v>39448</v>
          </cell>
          <cell r="B26">
            <v>11623</v>
          </cell>
          <cell r="C26">
            <v>22815</v>
          </cell>
          <cell r="D26">
            <v>14802</v>
          </cell>
          <cell r="E26">
            <v>20900</v>
          </cell>
        </row>
        <row r="27">
          <cell r="A27">
            <v>39479</v>
          </cell>
          <cell r="B27">
            <v>12391</v>
          </cell>
          <cell r="C27">
            <v>22681</v>
          </cell>
          <cell r="D27">
            <v>13289</v>
          </cell>
          <cell r="E27">
            <v>20082</v>
          </cell>
        </row>
        <row r="28">
          <cell r="A28">
            <v>39508</v>
          </cell>
          <cell r="B28">
            <v>18665</v>
          </cell>
          <cell r="C28">
            <v>32895</v>
          </cell>
          <cell r="D28">
            <v>15555</v>
          </cell>
          <cell r="E28">
            <v>23432</v>
          </cell>
        </row>
        <row r="29">
          <cell r="A29">
            <v>39539</v>
          </cell>
          <cell r="B29">
            <v>25492</v>
          </cell>
          <cell r="C29">
            <v>41811</v>
          </cell>
          <cell r="D29">
            <v>19846</v>
          </cell>
          <cell r="E29">
            <v>26450</v>
          </cell>
        </row>
        <row r="30">
          <cell r="A30">
            <v>39569</v>
          </cell>
          <cell r="B30">
            <v>20022</v>
          </cell>
          <cell r="C30">
            <v>37006</v>
          </cell>
          <cell r="D30">
            <v>16665</v>
          </cell>
          <cell r="E30">
            <v>23861</v>
          </cell>
        </row>
        <row r="31">
          <cell r="A31">
            <v>39600</v>
          </cell>
          <cell r="B31">
            <v>16689</v>
          </cell>
          <cell r="C31">
            <v>35588</v>
          </cell>
          <cell r="D31">
            <v>15615</v>
          </cell>
          <cell r="E31">
            <v>26184</v>
          </cell>
        </row>
        <row r="32">
          <cell r="A32">
            <v>39630</v>
          </cell>
          <cell r="B32">
            <v>13633</v>
          </cell>
          <cell r="C32">
            <v>32801</v>
          </cell>
          <cell r="D32">
            <v>15561</v>
          </cell>
          <cell r="E32">
            <v>26306</v>
          </cell>
        </row>
        <row r="33">
          <cell r="A33">
            <v>39661</v>
          </cell>
          <cell r="B33">
            <v>8667</v>
          </cell>
          <cell r="C33">
            <v>22753</v>
          </cell>
          <cell r="D33">
            <v>12511</v>
          </cell>
          <cell r="E33">
            <v>21383</v>
          </cell>
        </row>
        <row r="34">
          <cell r="A34">
            <v>39692</v>
          </cell>
          <cell r="B34">
            <v>6533</v>
          </cell>
          <cell r="C34">
            <v>20127</v>
          </cell>
          <cell r="D34">
            <v>12966</v>
          </cell>
          <cell r="E34">
            <v>20967</v>
          </cell>
        </row>
        <row r="35">
          <cell r="A35">
            <v>39722</v>
          </cell>
          <cell r="B35">
            <v>5815</v>
          </cell>
          <cell r="C35">
            <v>15786</v>
          </cell>
          <cell r="D35">
            <v>13733</v>
          </cell>
          <cell r="E35">
            <v>26478</v>
          </cell>
        </row>
        <row r="36">
          <cell r="A36">
            <v>39753</v>
          </cell>
          <cell r="B36">
            <v>3716</v>
          </cell>
          <cell r="C36">
            <v>10102</v>
          </cell>
          <cell r="D36">
            <v>10723</v>
          </cell>
          <cell r="E36">
            <v>19234</v>
          </cell>
        </row>
        <row r="37">
          <cell r="A37">
            <v>39783</v>
          </cell>
          <cell r="B37">
            <v>3777</v>
          </cell>
          <cell r="C37">
            <v>8479</v>
          </cell>
          <cell r="D37">
            <v>9831</v>
          </cell>
          <cell r="E37">
            <v>17549</v>
          </cell>
        </row>
        <row r="38">
          <cell r="A38">
            <v>39814</v>
          </cell>
          <cell r="B38">
            <v>4111</v>
          </cell>
          <cell r="C38">
            <v>7388</v>
          </cell>
          <cell r="D38">
            <v>7686</v>
          </cell>
          <cell r="E38">
            <v>14964</v>
          </cell>
        </row>
        <row r="39">
          <cell r="A39">
            <v>39845</v>
          </cell>
          <cell r="B39">
            <v>6118</v>
          </cell>
          <cell r="C39">
            <v>14344</v>
          </cell>
          <cell r="D39">
            <v>11336</v>
          </cell>
          <cell r="E39">
            <v>18813</v>
          </cell>
        </row>
        <row r="40">
          <cell r="A40">
            <v>39873</v>
          </cell>
          <cell r="B40">
            <v>8305</v>
          </cell>
          <cell r="C40">
            <v>18196</v>
          </cell>
          <cell r="D40">
            <v>16970</v>
          </cell>
          <cell r="E40">
            <v>22364</v>
          </cell>
        </row>
        <row r="41">
          <cell r="A41">
            <v>39904</v>
          </cell>
          <cell r="B41">
            <v>10773</v>
          </cell>
          <cell r="C41">
            <v>21162</v>
          </cell>
          <cell r="D41">
            <v>16554</v>
          </cell>
          <cell r="E41">
            <v>21518</v>
          </cell>
        </row>
        <row r="42">
          <cell r="A42">
            <v>39934</v>
          </cell>
          <cell r="B42">
            <v>11653</v>
          </cell>
          <cell r="C42">
            <v>22986</v>
          </cell>
          <cell r="D42">
            <v>15927</v>
          </cell>
          <cell r="E42">
            <v>18742</v>
          </cell>
        </row>
        <row r="43">
          <cell r="A43">
            <v>39965</v>
          </cell>
          <cell r="B43">
            <v>14194</v>
          </cell>
          <cell r="C43">
            <v>25294</v>
          </cell>
          <cell r="D43">
            <v>18047</v>
          </cell>
          <cell r="E43">
            <v>24027</v>
          </cell>
        </row>
        <row r="44">
          <cell r="A44">
            <v>39995</v>
          </cell>
          <cell r="B44">
            <v>15186</v>
          </cell>
          <cell r="C44">
            <v>26413</v>
          </cell>
          <cell r="D44">
            <v>18634</v>
          </cell>
          <cell r="E44">
            <v>23992</v>
          </cell>
        </row>
        <row r="45">
          <cell r="A45">
            <v>40026</v>
          </cell>
          <cell r="B45">
            <v>14433</v>
          </cell>
          <cell r="C45">
            <v>24734</v>
          </cell>
          <cell r="D45">
            <v>18413</v>
          </cell>
          <cell r="E45">
            <v>23574</v>
          </cell>
        </row>
        <row r="46">
          <cell r="A46">
            <v>40057</v>
          </cell>
          <cell r="B46">
            <v>16590</v>
          </cell>
          <cell r="C46">
            <v>29289</v>
          </cell>
          <cell r="D46">
            <v>21148</v>
          </cell>
          <cell r="E46">
            <v>24386</v>
          </cell>
        </row>
        <row r="47">
          <cell r="A47">
            <v>40087</v>
          </cell>
          <cell r="B47">
            <v>15807</v>
          </cell>
          <cell r="C47">
            <v>27623</v>
          </cell>
          <cell r="D47">
            <v>20727</v>
          </cell>
          <cell r="E47">
            <v>25583</v>
          </cell>
        </row>
        <row r="48">
          <cell r="A48">
            <v>40118</v>
          </cell>
          <cell r="B48">
            <v>10922</v>
          </cell>
          <cell r="C48">
            <v>21000</v>
          </cell>
          <cell r="D48">
            <v>19320</v>
          </cell>
          <cell r="E48">
            <v>25699</v>
          </cell>
        </row>
        <row r="49">
          <cell r="A49">
            <v>40148</v>
          </cell>
          <cell r="B49">
            <v>9924</v>
          </cell>
          <cell r="C49">
            <v>18833</v>
          </cell>
          <cell r="D49">
            <v>19197</v>
          </cell>
          <cell r="E49">
            <v>27454</v>
          </cell>
        </row>
        <row r="50">
          <cell r="A50">
            <v>40179</v>
          </cell>
          <cell r="B50">
            <v>7061</v>
          </cell>
          <cell r="C50">
            <v>13399</v>
          </cell>
          <cell r="D50">
            <v>15054</v>
          </cell>
          <cell r="E50">
            <v>20296</v>
          </cell>
        </row>
        <row r="51">
          <cell r="A51">
            <v>40210</v>
          </cell>
          <cell r="B51">
            <v>8366</v>
          </cell>
          <cell r="C51">
            <v>15358</v>
          </cell>
          <cell r="D51">
            <v>18181</v>
          </cell>
          <cell r="E51">
            <v>21883</v>
          </cell>
        </row>
        <row r="52">
          <cell r="A52">
            <v>40238</v>
          </cell>
          <cell r="B52">
            <v>10322</v>
          </cell>
          <cell r="C52">
            <v>19383</v>
          </cell>
          <cell r="D52">
            <v>21176</v>
          </cell>
          <cell r="E52">
            <v>27275</v>
          </cell>
        </row>
        <row r="53">
          <cell r="A53">
            <v>40269</v>
          </cell>
          <cell r="B53">
            <v>8380</v>
          </cell>
          <cell r="C53">
            <v>17379</v>
          </cell>
          <cell r="D53">
            <v>20761</v>
          </cell>
          <cell r="E53">
            <v>26851</v>
          </cell>
        </row>
        <row r="54">
          <cell r="A54">
            <v>40299</v>
          </cell>
          <cell r="B54">
            <v>6712</v>
          </cell>
          <cell r="C54">
            <v>14528</v>
          </cell>
          <cell r="D54">
            <v>17552</v>
          </cell>
          <cell r="E54">
            <v>21480</v>
          </cell>
        </row>
        <row r="55">
          <cell r="A55">
            <v>40330</v>
          </cell>
          <cell r="B55">
            <v>5669</v>
          </cell>
          <cell r="C55">
            <v>14184</v>
          </cell>
          <cell r="D55">
            <v>16961</v>
          </cell>
          <cell r="E55">
            <v>22589</v>
          </cell>
        </row>
        <row r="56">
          <cell r="A56">
            <v>40360</v>
          </cell>
          <cell r="B56">
            <v>5268</v>
          </cell>
          <cell r="C56">
            <v>12970</v>
          </cell>
          <cell r="D56">
            <v>15996</v>
          </cell>
          <cell r="E56">
            <v>20690</v>
          </cell>
        </row>
        <row r="57">
          <cell r="A57">
            <v>40391</v>
          </cell>
          <cell r="B57">
            <v>4900</v>
          </cell>
          <cell r="C57">
            <v>11553</v>
          </cell>
          <cell r="D57">
            <v>14954</v>
          </cell>
          <cell r="E57">
            <v>19421</v>
          </cell>
        </row>
        <row r="58">
          <cell r="A58">
            <v>40422</v>
          </cell>
          <cell r="B58">
            <v>4600</v>
          </cell>
          <cell r="C58">
            <v>11880</v>
          </cell>
          <cell r="D58">
            <v>13727</v>
          </cell>
          <cell r="E58">
            <v>21235</v>
          </cell>
        </row>
        <row r="59">
          <cell r="A59">
            <v>40452</v>
          </cell>
          <cell r="B59">
            <v>6466</v>
          </cell>
          <cell r="C59">
            <v>17342</v>
          </cell>
          <cell r="D59">
            <v>18835</v>
          </cell>
          <cell r="E59">
            <v>26460</v>
          </cell>
        </row>
        <row r="60">
          <cell r="A60">
            <v>40483</v>
          </cell>
          <cell r="B60">
            <v>8910</v>
          </cell>
          <cell r="C60">
            <v>21257</v>
          </cell>
          <cell r="D60">
            <v>22895</v>
          </cell>
          <cell r="E60">
            <v>30632</v>
          </cell>
        </row>
        <row r="61">
          <cell r="A61">
            <v>40513</v>
          </cell>
          <cell r="B61">
            <v>12083</v>
          </cell>
          <cell r="C61">
            <v>24533</v>
          </cell>
          <cell r="D61">
            <v>26367</v>
          </cell>
          <cell r="E61">
            <v>36090</v>
          </cell>
        </row>
        <row r="62">
          <cell r="A62">
            <v>40544</v>
          </cell>
          <cell r="B62">
            <v>8701</v>
          </cell>
          <cell r="C62">
            <v>17660</v>
          </cell>
          <cell r="D62">
            <v>18730</v>
          </cell>
          <cell r="E62">
            <v>24611</v>
          </cell>
        </row>
        <row r="63">
          <cell r="A63">
            <v>40575</v>
          </cell>
          <cell r="B63">
            <v>9787</v>
          </cell>
          <cell r="C63">
            <v>20598</v>
          </cell>
          <cell r="D63">
            <v>20858</v>
          </cell>
          <cell r="E63">
            <v>25760</v>
          </cell>
        </row>
        <row r="64">
          <cell r="A64">
            <v>40603</v>
          </cell>
          <cell r="B64">
            <v>12370</v>
          </cell>
          <cell r="C64">
            <v>26951</v>
          </cell>
          <cell r="D64">
            <v>24289</v>
          </cell>
          <cell r="E64">
            <v>32654</v>
          </cell>
        </row>
        <row r="65">
          <cell r="A65">
            <v>40634</v>
          </cell>
          <cell r="B65">
            <v>10886</v>
          </cell>
          <cell r="C65">
            <v>23559</v>
          </cell>
          <cell r="D65">
            <v>25479</v>
          </cell>
          <cell r="E65">
            <v>32451</v>
          </cell>
        </row>
        <row r="66">
          <cell r="A66">
            <v>40664</v>
          </cell>
          <cell r="B66">
            <v>9414</v>
          </cell>
          <cell r="C66">
            <v>21325</v>
          </cell>
          <cell r="D66">
            <v>22995</v>
          </cell>
          <cell r="E66">
            <v>31527</v>
          </cell>
        </row>
        <row r="67">
          <cell r="A67">
            <v>40695</v>
          </cell>
          <cell r="B67">
            <v>8932</v>
          </cell>
          <cell r="C67">
            <v>19634</v>
          </cell>
          <cell r="D67">
            <v>21996</v>
          </cell>
          <cell r="E67">
            <v>29947</v>
          </cell>
        </row>
        <row r="68">
          <cell r="A68">
            <v>40725</v>
          </cell>
          <cell r="B68">
            <v>7921</v>
          </cell>
          <cell r="C68">
            <v>18518</v>
          </cell>
          <cell r="D68">
            <v>20413</v>
          </cell>
          <cell r="E68">
            <v>26033</v>
          </cell>
        </row>
        <row r="69">
          <cell r="A69">
            <v>40756</v>
          </cell>
          <cell r="B69">
            <v>8759</v>
          </cell>
          <cell r="C69">
            <v>19084</v>
          </cell>
          <cell r="D69">
            <v>19060</v>
          </cell>
          <cell r="E69">
            <v>26234</v>
          </cell>
        </row>
        <row r="70">
          <cell r="A70">
            <v>40787</v>
          </cell>
          <cell r="B70">
            <v>8749</v>
          </cell>
          <cell r="C70">
            <v>20989</v>
          </cell>
          <cell r="D70">
            <v>17331</v>
          </cell>
          <cell r="E70">
            <v>24388</v>
          </cell>
        </row>
        <row r="71">
          <cell r="A71">
            <v>40817</v>
          </cell>
          <cell r="B71">
            <v>9003</v>
          </cell>
          <cell r="C71">
            <v>22340</v>
          </cell>
          <cell r="D71">
            <v>18946</v>
          </cell>
          <cell r="E71">
            <v>28044</v>
          </cell>
        </row>
        <row r="72">
          <cell r="A72">
            <v>40848</v>
          </cell>
          <cell r="B72">
            <v>8528</v>
          </cell>
          <cell r="C72">
            <v>21193</v>
          </cell>
          <cell r="D72">
            <v>20572</v>
          </cell>
          <cell r="E72">
            <v>28044</v>
          </cell>
        </row>
        <row r="73">
          <cell r="A73">
            <v>40878</v>
          </cell>
          <cell r="B73">
            <v>11265</v>
          </cell>
          <cell r="C73">
            <v>26648</v>
          </cell>
          <cell r="D73">
            <v>28193</v>
          </cell>
          <cell r="E73">
            <v>39869</v>
          </cell>
        </row>
        <row r="74">
          <cell r="A74">
            <v>40909</v>
          </cell>
          <cell r="B74">
            <v>3284</v>
          </cell>
          <cell r="C74">
            <v>6263</v>
          </cell>
          <cell r="D74">
            <v>7321</v>
          </cell>
          <cell r="E74">
            <v>11826</v>
          </cell>
        </row>
        <row r="75">
          <cell r="A75">
            <v>40940</v>
          </cell>
          <cell r="B75">
            <v>6060</v>
          </cell>
          <cell r="C75">
            <v>13135</v>
          </cell>
          <cell r="D75">
            <v>13978</v>
          </cell>
          <cell r="E75">
            <v>21968</v>
          </cell>
        </row>
        <row r="76">
          <cell r="A76">
            <v>40969</v>
          </cell>
          <cell r="B76">
            <v>7646</v>
          </cell>
          <cell r="C76">
            <v>18312</v>
          </cell>
          <cell r="D76">
            <v>17260</v>
          </cell>
          <cell r="E76">
            <v>24323</v>
          </cell>
        </row>
        <row r="77">
          <cell r="A77">
            <v>41000</v>
          </cell>
          <cell r="B77">
            <v>8087</v>
          </cell>
          <cell r="C77">
            <v>17800</v>
          </cell>
          <cell r="D77">
            <v>17960</v>
          </cell>
          <cell r="E77">
            <v>23808</v>
          </cell>
        </row>
        <row r="78">
          <cell r="A78">
            <v>41030</v>
          </cell>
          <cell r="B78">
            <v>7665</v>
          </cell>
          <cell r="C78">
            <v>16872</v>
          </cell>
          <cell r="D78">
            <v>17628</v>
          </cell>
          <cell r="E78">
            <v>25882</v>
          </cell>
        </row>
        <row r="79">
          <cell r="A79">
            <v>41061</v>
          </cell>
          <cell r="B79">
            <v>6602</v>
          </cell>
          <cell r="C79">
            <v>15073</v>
          </cell>
          <cell r="D79">
            <v>15543</v>
          </cell>
          <cell r="E79">
            <v>19704</v>
          </cell>
        </row>
        <row r="80">
          <cell r="A80">
            <v>41091</v>
          </cell>
          <cell r="B80">
            <v>5877</v>
          </cell>
          <cell r="C80">
            <v>14442</v>
          </cell>
          <cell r="D80">
            <v>14852</v>
          </cell>
          <cell r="E80">
            <v>21628</v>
          </cell>
        </row>
        <row r="81">
          <cell r="A81">
            <v>41122</v>
          </cell>
          <cell r="B81">
            <v>4905</v>
          </cell>
          <cell r="C81">
            <v>12372</v>
          </cell>
          <cell r="D81">
            <v>13702</v>
          </cell>
          <cell r="E81">
            <v>16887</v>
          </cell>
        </row>
        <row r="82">
          <cell r="A82">
            <v>41153</v>
          </cell>
          <cell r="B82">
            <v>4178</v>
          </cell>
          <cell r="C82">
            <v>10604</v>
          </cell>
          <cell r="D82">
            <v>10349</v>
          </cell>
          <cell r="E82">
            <v>14675</v>
          </cell>
        </row>
        <row r="83">
          <cell r="A83">
            <v>41183</v>
          </cell>
          <cell r="B83">
            <v>7623</v>
          </cell>
          <cell r="C83">
            <v>18228</v>
          </cell>
          <cell r="D83">
            <v>17325</v>
          </cell>
          <cell r="E83">
            <v>23235</v>
          </cell>
        </row>
        <row r="84">
          <cell r="A84">
            <v>41214</v>
          </cell>
          <cell r="B84">
            <v>8972</v>
          </cell>
          <cell r="C84">
            <v>19080</v>
          </cell>
          <cell r="D84">
            <v>18504</v>
          </cell>
          <cell r="E84">
            <v>25494</v>
          </cell>
        </row>
        <row r="85">
          <cell r="A85">
            <v>41244</v>
          </cell>
          <cell r="B85">
            <v>12358</v>
          </cell>
          <cell r="C85">
            <v>26517</v>
          </cell>
          <cell r="D85">
            <v>27188</v>
          </cell>
          <cell r="E85">
            <v>42419</v>
          </cell>
        </row>
        <row r="86">
          <cell r="A86">
            <v>41275</v>
          </cell>
          <cell r="B86">
            <v>2451</v>
          </cell>
          <cell r="C86">
            <v>6006</v>
          </cell>
          <cell r="D86">
            <v>6192</v>
          </cell>
          <cell r="E86">
            <v>12421</v>
          </cell>
        </row>
        <row r="87">
          <cell r="A87">
            <v>41306</v>
          </cell>
          <cell r="B87">
            <v>5021</v>
          </cell>
          <cell r="C87">
            <v>12255</v>
          </cell>
          <cell r="D87">
            <v>11870</v>
          </cell>
          <cell r="E87">
            <v>18142</v>
          </cell>
        </row>
        <row r="88">
          <cell r="A88">
            <v>41334</v>
          </cell>
          <cell r="B88">
            <v>8674</v>
          </cell>
          <cell r="C88">
            <v>18092</v>
          </cell>
          <cell r="D88">
            <v>16842</v>
          </cell>
          <cell r="E88">
            <v>23010</v>
          </cell>
        </row>
        <row r="89">
          <cell r="A89">
            <v>41365</v>
          </cell>
          <cell r="B89">
            <v>10438</v>
          </cell>
          <cell r="C89">
            <v>22845</v>
          </cell>
          <cell r="D89">
            <v>20400</v>
          </cell>
          <cell r="E89">
            <v>25820</v>
          </cell>
        </row>
        <row r="90">
          <cell r="A90">
            <v>41395</v>
          </cell>
          <cell r="B90">
            <v>12184</v>
          </cell>
          <cell r="C90">
            <v>26629</v>
          </cell>
          <cell r="D90">
            <v>22235</v>
          </cell>
          <cell r="E90">
            <v>29088</v>
          </cell>
        </row>
        <row r="91">
          <cell r="A91">
            <v>41426</v>
          </cell>
          <cell r="B91">
            <v>17074</v>
          </cell>
          <cell r="C91">
            <v>35716</v>
          </cell>
          <cell r="D91">
            <v>34818</v>
          </cell>
          <cell r="E91">
            <v>42299</v>
          </cell>
        </row>
        <row r="92">
          <cell r="A92">
            <v>41456</v>
          </cell>
          <cell r="B92">
            <v>4490</v>
          </cell>
          <cell r="C92">
            <v>10953</v>
          </cell>
          <cell r="D92">
            <v>9498</v>
          </cell>
          <cell r="E92">
            <v>14667</v>
          </cell>
        </row>
        <row r="93">
          <cell r="A93">
            <v>41487</v>
          </cell>
          <cell r="B93">
            <v>5808</v>
          </cell>
          <cell r="C93">
            <v>13937</v>
          </cell>
          <cell r="D93">
            <v>11374</v>
          </cell>
          <cell r="E93">
            <v>15467</v>
          </cell>
        </row>
        <row r="94">
          <cell r="A94">
            <v>41518</v>
          </cell>
          <cell r="B94">
            <v>8110</v>
          </cell>
          <cell r="C94">
            <v>18656</v>
          </cell>
          <cell r="D94">
            <v>13146</v>
          </cell>
          <cell r="E94">
            <v>16821</v>
          </cell>
        </row>
        <row r="95">
          <cell r="A95">
            <v>41548</v>
          </cell>
          <cell r="B95">
            <v>13131</v>
          </cell>
          <cell r="C95">
            <v>30928</v>
          </cell>
          <cell r="D95">
            <v>20189</v>
          </cell>
          <cell r="E95">
            <v>26033</v>
          </cell>
        </row>
        <row r="96">
          <cell r="A96">
            <v>41579</v>
          </cell>
          <cell r="B96">
            <v>12044</v>
          </cell>
          <cell r="C96">
            <v>28013</v>
          </cell>
          <cell r="D96">
            <v>20739</v>
          </cell>
          <cell r="E96">
            <v>24136</v>
          </cell>
        </row>
        <row r="97">
          <cell r="A97">
            <v>41609</v>
          </cell>
          <cell r="B97">
            <v>12464</v>
          </cell>
          <cell r="C97">
            <v>27174</v>
          </cell>
          <cell r="D97">
            <v>23139</v>
          </cell>
          <cell r="E97">
            <v>30411</v>
          </cell>
        </row>
        <row r="98">
          <cell r="A98">
            <v>41640</v>
          </cell>
          <cell r="B98">
            <v>8321</v>
          </cell>
          <cell r="C98">
            <v>17566</v>
          </cell>
          <cell r="D98">
            <v>14335</v>
          </cell>
          <cell r="E98">
            <v>18948</v>
          </cell>
        </row>
        <row r="99">
          <cell r="A99">
            <v>41671</v>
          </cell>
          <cell r="B99">
            <v>11771</v>
          </cell>
          <cell r="C99">
            <v>24198</v>
          </cell>
          <cell r="D99">
            <v>18904</v>
          </cell>
          <cell r="E99">
            <v>24336</v>
          </cell>
        </row>
        <row r="100">
          <cell r="A100">
            <v>41699</v>
          </cell>
          <cell r="B100">
            <v>14615</v>
          </cell>
          <cell r="C100">
            <v>29674</v>
          </cell>
          <cell r="D100">
            <v>20184</v>
          </cell>
          <cell r="E100">
            <v>25453</v>
          </cell>
        </row>
        <row r="101">
          <cell r="A101">
            <v>41730</v>
          </cell>
          <cell r="B101">
            <v>13839</v>
          </cell>
          <cell r="C101">
            <v>29496</v>
          </cell>
          <cell r="D101">
            <v>22297</v>
          </cell>
          <cell r="E101">
            <v>27576</v>
          </cell>
        </row>
        <row r="102">
          <cell r="A102">
            <v>41760</v>
          </cell>
          <cell r="B102">
            <v>10994</v>
          </cell>
          <cell r="C102">
            <v>24193</v>
          </cell>
          <cell r="D102">
            <v>19540</v>
          </cell>
          <cell r="E102">
            <v>23483</v>
          </cell>
        </row>
        <row r="103">
          <cell r="A103">
            <v>41791</v>
          </cell>
          <cell r="B103">
            <v>10042</v>
          </cell>
          <cell r="C103">
            <v>20940</v>
          </cell>
          <cell r="D103">
            <v>18593</v>
          </cell>
          <cell r="E103">
            <v>23960</v>
          </cell>
        </row>
        <row r="104">
          <cell r="A104">
            <v>41821</v>
          </cell>
          <cell r="B104">
            <v>10621</v>
          </cell>
          <cell r="C104">
            <v>22444</v>
          </cell>
          <cell r="D104">
            <v>19384</v>
          </cell>
          <cell r="E104">
            <v>24837</v>
          </cell>
        </row>
        <row r="105">
          <cell r="A105">
            <v>41852</v>
          </cell>
          <cell r="B105">
            <v>10954</v>
          </cell>
          <cell r="C105">
            <v>23862</v>
          </cell>
          <cell r="D105">
            <v>17840</v>
          </cell>
          <cell r="E105">
            <v>23729</v>
          </cell>
        </row>
        <row r="106">
          <cell r="A106">
            <v>41883</v>
          </cell>
          <cell r="B106">
            <v>14107</v>
          </cell>
          <cell r="C106">
            <v>28906</v>
          </cell>
          <cell r="D106">
            <v>19481</v>
          </cell>
          <cell r="E106">
            <v>24195</v>
          </cell>
        </row>
        <row r="107">
          <cell r="A107">
            <v>41913</v>
          </cell>
          <cell r="B107">
            <v>17126</v>
          </cell>
          <cell r="C107">
            <v>37107</v>
          </cell>
          <cell r="D107">
            <v>24738</v>
          </cell>
          <cell r="E107">
            <v>30404</v>
          </cell>
        </row>
        <row r="108">
          <cell r="A108">
            <v>41944</v>
          </cell>
          <cell r="B108">
            <v>13972</v>
          </cell>
          <cell r="C108">
            <v>29689</v>
          </cell>
          <cell r="D108">
            <v>22036</v>
          </cell>
          <cell r="E108">
            <v>25353</v>
          </cell>
        </row>
        <row r="109">
          <cell r="A109">
            <v>41974</v>
          </cell>
          <cell r="B109">
            <v>11904</v>
          </cell>
          <cell r="C109">
            <v>25770</v>
          </cell>
          <cell r="D109">
            <v>21045</v>
          </cell>
          <cell r="E109">
            <v>32411</v>
          </cell>
        </row>
        <row r="110">
          <cell r="A110">
            <v>42005</v>
          </cell>
          <cell r="B110">
            <v>11005</v>
          </cell>
          <cell r="C110">
            <v>23296</v>
          </cell>
          <cell r="D110">
            <v>19773</v>
          </cell>
          <cell r="E110">
            <v>25246</v>
          </cell>
        </row>
        <row r="111">
          <cell r="A111">
            <v>42036</v>
          </cell>
          <cell r="B111">
            <v>12990</v>
          </cell>
          <cell r="C111">
            <v>24512</v>
          </cell>
          <cell r="D111">
            <v>18766</v>
          </cell>
          <cell r="E111">
            <v>22596</v>
          </cell>
        </row>
        <row r="112">
          <cell r="A112">
            <v>42064</v>
          </cell>
          <cell r="B112">
            <v>21138</v>
          </cell>
          <cell r="C112">
            <v>37104</v>
          </cell>
          <cell r="D112">
            <v>24302</v>
          </cell>
          <cell r="E112">
            <v>29325</v>
          </cell>
        </row>
        <row r="113">
          <cell r="A113">
            <v>42095</v>
          </cell>
          <cell r="B113">
            <v>23252</v>
          </cell>
          <cell r="C113">
            <v>40460</v>
          </cell>
          <cell r="D113">
            <v>27293</v>
          </cell>
          <cell r="E113">
            <v>29483</v>
          </cell>
        </row>
        <row r="114">
          <cell r="A114">
            <v>42125</v>
          </cell>
          <cell r="B114">
            <v>21706</v>
          </cell>
          <cell r="C114">
            <v>37257</v>
          </cell>
          <cell r="D114">
            <v>24558</v>
          </cell>
          <cell r="E114">
            <v>26351</v>
          </cell>
        </row>
        <row r="115">
          <cell r="A115">
            <v>42156</v>
          </cell>
          <cell r="B115">
            <v>20691</v>
          </cell>
          <cell r="C115">
            <v>36536</v>
          </cell>
          <cell r="D115">
            <v>24758</v>
          </cell>
          <cell r="E115">
            <v>28398</v>
          </cell>
        </row>
        <row r="116">
          <cell r="A116">
            <v>42186</v>
          </cell>
          <cell r="B116">
            <v>21382</v>
          </cell>
          <cell r="C116">
            <v>35723</v>
          </cell>
          <cell r="D116">
            <v>24432</v>
          </cell>
          <cell r="E116">
            <v>29138</v>
          </cell>
        </row>
        <row r="117">
          <cell r="A117">
            <v>42217</v>
          </cell>
          <cell r="B117">
            <v>18733</v>
          </cell>
          <cell r="C117">
            <v>31159</v>
          </cell>
          <cell r="D117">
            <v>19973</v>
          </cell>
          <cell r="E117">
            <v>24245</v>
          </cell>
        </row>
        <row r="118">
          <cell r="A118">
            <v>42248</v>
          </cell>
          <cell r="B118">
            <v>16743</v>
          </cell>
          <cell r="C118">
            <v>29189</v>
          </cell>
          <cell r="D118">
            <v>17524</v>
          </cell>
          <cell r="E118">
            <v>22696</v>
          </cell>
        </row>
        <row r="119">
          <cell r="A119">
            <v>42278</v>
          </cell>
          <cell r="B119">
            <v>20344</v>
          </cell>
          <cell r="C119">
            <v>35855</v>
          </cell>
          <cell r="D119">
            <v>22331</v>
          </cell>
          <cell r="E119">
            <v>27744</v>
          </cell>
        </row>
        <row r="120">
          <cell r="A120">
            <v>42309</v>
          </cell>
          <cell r="B120">
            <v>18040</v>
          </cell>
          <cell r="C120">
            <v>31352</v>
          </cell>
          <cell r="D120">
            <v>22036</v>
          </cell>
          <cell r="E120">
            <v>26385</v>
          </cell>
        </row>
        <row r="121">
          <cell r="A121">
            <v>42339</v>
          </cell>
          <cell r="B121">
            <v>15659</v>
          </cell>
          <cell r="C121">
            <v>27656</v>
          </cell>
          <cell r="D121">
            <v>20373</v>
          </cell>
          <cell r="E121">
            <v>24183</v>
          </cell>
        </row>
        <row r="122">
          <cell r="A122">
            <v>42370</v>
          </cell>
          <cell r="B122">
            <v>10340</v>
          </cell>
          <cell r="C122">
            <v>19365</v>
          </cell>
          <cell r="D122">
            <v>13615</v>
          </cell>
          <cell r="E122">
            <v>19045</v>
          </cell>
        </row>
        <row r="123">
          <cell r="A123">
            <v>42401</v>
          </cell>
          <cell r="B123">
            <v>9910</v>
          </cell>
          <cell r="C123">
            <v>18174</v>
          </cell>
          <cell r="D123">
            <v>12127</v>
          </cell>
          <cell r="E123">
            <v>19054</v>
          </cell>
        </row>
        <row r="124">
          <cell r="A124">
            <v>42430</v>
          </cell>
          <cell r="B124">
            <v>13751</v>
          </cell>
          <cell r="C124">
            <v>24560</v>
          </cell>
          <cell r="D124">
            <v>15143</v>
          </cell>
          <cell r="E124">
            <v>24399</v>
          </cell>
        </row>
        <row r="125">
          <cell r="A125">
            <v>42461</v>
          </cell>
          <cell r="B125">
            <v>16123</v>
          </cell>
          <cell r="C125">
            <v>27329</v>
          </cell>
          <cell r="D125">
            <v>18151</v>
          </cell>
          <cell r="E125">
            <v>24695</v>
          </cell>
        </row>
        <row r="126">
          <cell r="A126">
            <v>42491</v>
          </cell>
          <cell r="B126">
            <v>19217</v>
          </cell>
          <cell r="C126">
            <v>30260</v>
          </cell>
          <cell r="D126">
            <v>17035</v>
          </cell>
          <cell r="E126">
            <v>22755</v>
          </cell>
        </row>
        <row r="127">
          <cell r="A127">
            <v>42522</v>
          </cell>
          <cell r="B127">
            <v>20833</v>
          </cell>
          <cell r="C127">
            <v>32031</v>
          </cell>
          <cell r="D127">
            <v>17506</v>
          </cell>
          <cell r="E127">
            <v>22241</v>
          </cell>
        </row>
        <row r="128">
          <cell r="A128">
            <v>42552</v>
          </cell>
          <cell r="B128">
            <v>22852</v>
          </cell>
          <cell r="C128">
            <v>33777</v>
          </cell>
          <cell r="D128">
            <v>17582</v>
          </cell>
          <cell r="E128">
            <v>21367</v>
          </cell>
        </row>
        <row r="129">
          <cell r="A129">
            <v>42583</v>
          </cell>
          <cell r="B129">
            <v>21649</v>
          </cell>
          <cell r="C129">
            <v>35143</v>
          </cell>
          <cell r="D129">
            <v>18737</v>
          </cell>
          <cell r="E129">
            <v>22601</v>
          </cell>
        </row>
        <row r="130">
          <cell r="A130">
            <v>42614</v>
          </cell>
          <cell r="B130">
            <v>19191</v>
          </cell>
          <cell r="C130">
            <v>32677</v>
          </cell>
          <cell r="D130">
            <v>18092</v>
          </cell>
          <cell r="E130">
            <v>21652</v>
          </cell>
        </row>
        <row r="131">
          <cell r="A131">
            <v>42644</v>
          </cell>
          <cell r="B131">
            <v>22433</v>
          </cell>
          <cell r="C131">
            <v>38295</v>
          </cell>
          <cell r="D131">
            <v>21901</v>
          </cell>
          <cell r="E131">
            <v>25972</v>
          </cell>
        </row>
        <row r="132">
          <cell r="A132">
            <v>42675</v>
          </cell>
          <cell r="B132">
            <v>19962</v>
          </cell>
          <cell r="C132">
            <v>35014</v>
          </cell>
          <cell r="D132">
            <v>22057</v>
          </cell>
          <cell r="E132">
            <v>25855</v>
          </cell>
        </row>
        <row r="133">
          <cell r="A133">
            <v>42705</v>
          </cell>
          <cell r="B133">
            <v>16717</v>
          </cell>
          <cell r="C133">
            <v>28659</v>
          </cell>
          <cell r="D133">
            <v>18874</v>
          </cell>
          <cell r="E133">
            <v>24351</v>
          </cell>
        </row>
        <row r="134">
          <cell r="A134">
            <v>42736</v>
          </cell>
          <cell r="B134">
            <v>9219</v>
          </cell>
          <cell r="C134">
            <v>16823</v>
          </cell>
          <cell r="D134">
            <v>14269</v>
          </cell>
          <cell r="E134">
            <v>18228</v>
          </cell>
        </row>
        <row r="135">
          <cell r="A135">
            <v>42767</v>
          </cell>
          <cell r="B135">
            <v>9756</v>
          </cell>
          <cell r="C135">
            <v>18703</v>
          </cell>
          <cell r="D135">
            <v>14977</v>
          </cell>
          <cell r="E135">
            <v>20048</v>
          </cell>
        </row>
        <row r="136">
          <cell r="A136">
            <v>42795</v>
          </cell>
          <cell r="B136">
            <v>13289</v>
          </cell>
          <cell r="C136">
            <v>24547</v>
          </cell>
          <cell r="D136">
            <v>16626</v>
          </cell>
          <cell r="E136">
            <v>22848</v>
          </cell>
        </row>
        <row r="137">
          <cell r="A137">
            <v>42826</v>
          </cell>
          <cell r="B137">
            <v>14844</v>
          </cell>
          <cell r="C137">
            <v>24623</v>
          </cell>
          <cell r="D137">
            <v>15803</v>
          </cell>
          <cell r="E137">
            <v>20111</v>
          </cell>
        </row>
        <row r="138">
          <cell r="A138">
            <v>42856</v>
          </cell>
          <cell r="B138">
            <v>18665</v>
          </cell>
          <cell r="C138">
            <v>28428</v>
          </cell>
          <cell r="D138">
            <v>16775</v>
          </cell>
          <cell r="E138">
            <v>21178</v>
          </cell>
        </row>
        <row r="139">
          <cell r="A139">
            <v>42887</v>
          </cell>
          <cell r="B139">
            <v>23879</v>
          </cell>
          <cell r="C139">
            <v>33372</v>
          </cell>
          <cell r="D139">
            <v>18066</v>
          </cell>
          <cell r="E139">
            <v>22681</v>
          </cell>
        </row>
        <row r="140">
          <cell r="A140">
            <v>42917</v>
          </cell>
          <cell r="B140">
            <v>23972</v>
          </cell>
          <cell r="C140">
            <v>34275</v>
          </cell>
          <cell r="D140">
            <v>18364</v>
          </cell>
          <cell r="E140">
            <v>21803</v>
          </cell>
        </row>
        <row r="141">
          <cell r="A141">
            <v>42948</v>
          </cell>
          <cell r="B141">
            <v>24259</v>
          </cell>
          <cell r="C141">
            <v>32835</v>
          </cell>
          <cell r="D141">
            <v>18405</v>
          </cell>
          <cell r="E141">
            <v>21079</v>
          </cell>
        </row>
        <row r="142">
          <cell r="A142">
            <v>42979</v>
          </cell>
          <cell r="B142">
            <v>15572</v>
          </cell>
          <cell r="C142">
            <v>30447</v>
          </cell>
          <cell r="D142">
            <v>17864</v>
          </cell>
          <cell r="E142">
            <v>20467</v>
          </cell>
        </row>
        <row r="143">
          <cell r="A143">
            <v>43009</v>
          </cell>
          <cell r="B143">
            <v>8561</v>
          </cell>
          <cell r="C143">
            <v>22926</v>
          </cell>
          <cell r="D143">
            <v>14515</v>
          </cell>
          <cell r="E143">
            <v>17208</v>
          </cell>
        </row>
        <row r="144">
          <cell r="A144">
            <v>43040</v>
          </cell>
          <cell r="B144">
            <v>12041</v>
          </cell>
          <cell r="C144">
            <v>25509</v>
          </cell>
          <cell r="D144">
            <v>15976</v>
          </cell>
          <cell r="E144">
            <v>21622</v>
          </cell>
        </row>
        <row r="145">
          <cell r="A145">
            <v>43070</v>
          </cell>
          <cell r="B145">
            <v>13740</v>
          </cell>
          <cell r="C145">
            <v>23701</v>
          </cell>
          <cell r="D145">
            <v>14472</v>
          </cell>
          <cell r="E145">
            <v>19733</v>
          </cell>
        </row>
        <row r="146">
          <cell r="A146">
            <v>43101</v>
          </cell>
          <cell r="B146">
            <v>15107</v>
          </cell>
          <cell r="C146">
            <v>22221</v>
          </cell>
          <cell r="D146">
            <v>14565</v>
          </cell>
          <cell r="E146">
            <v>18461</v>
          </cell>
        </row>
        <row r="147">
          <cell r="A147">
            <v>43132</v>
          </cell>
          <cell r="B147">
            <v>17685</v>
          </cell>
          <cell r="C147">
            <v>22853</v>
          </cell>
          <cell r="D147">
            <v>12585</v>
          </cell>
          <cell r="E147">
            <v>16556</v>
          </cell>
        </row>
        <row r="148">
          <cell r="A148">
            <v>43160</v>
          </cell>
          <cell r="B148">
            <v>24122</v>
          </cell>
          <cell r="C148">
            <v>30022</v>
          </cell>
          <cell r="D148">
            <v>17620</v>
          </cell>
          <cell r="E148">
            <v>21031</v>
          </cell>
        </row>
        <row r="149">
          <cell r="A149">
            <v>43191</v>
          </cell>
          <cell r="B149">
            <v>12347</v>
          </cell>
          <cell r="C149">
            <v>24698</v>
          </cell>
          <cell r="D149">
            <v>15139</v>
          </cell>
          <cell r="E149">
            <v>19567</v>
          </cell>
        </row>
        <row r="150">
          <cell r="A150">
            <v>43221</v>
          </cell>
          <cell r="B150">
            <v>11719</v>
          </cell>
          <cell r="C150">
            <v>23335</v>
          </cell>
          <cell r="D150">
            <v>14293</v>
          </cell>
          <cell r="E150">
            <v>18442</v>
          </cell>
        </row>
        <row r="151">
          <cell r="A151">
            <v>43252</v>
          </cell>
          <cell r="B151">
            <v>10401</v>
          </cell>
          <cell r="C151">
            <v>21120</v>
          </cell>
          <cell r="D151">
            <v>15067</v>
          </cell>
          <cell r="E151">
            <v>18439</v>
          </cell>
        </row>
        <row r="152">
          <cell r="A152">
            <v>43282</v>
          </cell>
          <cell r="B152">
            <v>11753</v>
          </cell>
          <cell r="C152">
            <v>21756</v>
          </cell>
          <cell r="D152">
            <v>13148</v>
          </cell>
          <cell r="E152">
            <v>17030</v>
          </cell>
        </row>
        <row r="153">
          <cell r="A153">
            <v>43313</v>
          </cell>
          <cell r="B153">
            <v>13577</v>
          </cell>
          <cell r="C153">
            <v>25027</v>
          </cell>
          <cell r="D153">
            <v>11987</v>
          </cell>
          <cell r="E153">
            <v>15354</v>
          </cell>
        </row>
        <row r="154">
          <cell r="A154">
            <v>43344</v>
          </cell>
          <cell r="B154">
            <v>19228</v>
          </cell>
          <cell r="C154">
            <v>29991</v>
          </cell>
          <cell r="D154">
            <v>12989</v>
          </cell>
          <cell r="E154">
            <v>13933</v>
          </cell>
        </row>
        <row r="155">
          <cell r="A155">
            <v>43374</v>
          </cell>
          <cell r="B155">
            <v>18787</v>
          </cell>
          <cell r="C155">
            <v>36036</v>
          </cell>
          <cell r="D155">
            <v>17689</v>
          </cell>
          <cell r="E155">
            <v>20054</v>
          </cell>
        </row>
        <row r="156">
          <cell r="A156">
            <v>43405</v>
          </cell>
          <cell r="B156">
            <v>9324</v>
          </cell>
          <cell r="C156">
            <v>23597</v>
          </cell>
          <cell r="D156">
            <v>14395</v>
          </cell>
          <cell r="E156">
            <v>17488</v>
          </cell>
        </row>
        <row r="157">
          <cell r="A157">
            <v>43435</v>
          </cell>
          <cell r="B157">
            <v>7000</v>
          </cell>
          <cell r="C157">
            <v>18986</v>
          </cell>
          <cell r="D157">
            <v>13189</v>
          </cell>
          <cell r="E157">
            <v>16506</v>
          </cell>
        </row>
        <row r="158">
          <cell r="A158">
            <v>43466</v>
          </cell>
          <cell r="B158">
            <v>6040</v>
          </cell>
          <cell r="C158">
            <v>16443</v>
          </cell>
          <cell r="D158">
            <v>11805</v>
          </cell>
          <cell r="E158">
            <v>15998</v>
          </cell>
        </row>
        <row r="159">
          <cell r="A159">
            <v>43497</v>
          </cell>
          <cell r="B159">
            <v>4552</v>
          </cell>
          <cell r="C159">
            <v>13838</v>
          </cell>
          <cell r="D159">
            <v>10010</v>
          </cell>
          <cell r="E159">
            <v>15044</v>
          </cell>
        </row>
        <row r="160">
          <cell r="A160">
            <v>43525</v>
          </cell>
          <cell r="B160">
            <v>5633</v>
          </cell>
          <cell r="C160">
            <v>16742</v>
          </cell>
          <cell r="D160">
            <v>11427</v>
          </cell>
          <cell r="E160">
            <v>17555</v>
          </cell>
        </row>
        <row r="161">
          <cell r="A161">
            <v>43556</v>
          </cell>
          <cell r="B161">
            <v>6924</v>
          </cell>
          <cell r="C161">
            <v>18442</v>
          </cell>
          <cell r="D161">
            <v>12272</v>
          </cell>
          <cell r="E161">
            <v>19387</v>
          </cell>
        </row>
        <row r="162">
          <cell r="A162">
            <v>43586</v>
          </cell>
          <cell r="B162">
            <v>8077</v>
          </cell>
          <cell r="C162">
            <v>18749</v>
          </cell>
          <cell r="D162">
            <v>12749</v>
          </cell>
          <cell r="E162">
            <v>17528</v>
          </cell>
        </row>
        <row r="163">
          <cell r="A163">
            <v>43617</v>
          </cell>
          <cell r="B163">
            <v>8990</v>
          </cell>
          <cell r="C163">
            <v>17954</v>
          </cell>
          <cell r="D163">
            <v>12209</v>
          </cell>
          <cell r="E163">
            <v>15740</v>
          </cell>
        </row>
        <row r="164">
          <cell r="A164">
            <v>43647</v>
          </cell>
          <cell r="B164">
            <v>12256</v>
          </cell>
          <cell r="C164">
            <v>22215</v>
          </cell>
          <cell r="D164">
            <v>14469</v>
          </cell>
          <cell r="E164">
            <v>18409</v>
          </cell>
        </row>
        <row r="165">
          <cell r="A165">
            <v>43678</v>
          </cell>
          <cell r="B165">
            <v>13514</v>
          </cell>
          <cell r="C165">
            <v>21776</v>
          </cell>
          <cell r="D165">
            <v>13705</v>
          </cell>
          <cell r="E165">
            <v>17511</v>
          </cell>
        </row>
        <row r="166">
          <cell r="A166">
            <v>43709</v>
          </cell>
          <cell r="B166">
            <v>11779</v>
          </cell>
          <cell r="C166">
            <v>21556</v>
          </cell>
          <cell r="D166">
            <v>13643</v>
          </cell>
          <cell r="E166">
            <v>17110</v>
          </cell>
        </row>
        <row r="167">
          <cell r="A167">
            <v>43739</v>
          </cell>
          <cell r="B167">
            <v>14145</v>
          </cell>
          <cell r="C167">
            <v>28320</v>
          </cell>
          <cell r="D167">
            <v>17753</v>
          </cell>
          <cell r="E167">
            <v>22175</v>
          </cell>
        </row>
        <row r="168">
          <cell r="A168">
            <v>43770</v>
          </cell>
          <cell r="B168">
            <v>17313</v>
          </cell>
          <cell r="C168">
            <v>31234</v>
          </cell>
          <cell r="D168">
            <v>21092</v>
          </cell>
          <cell r="E168">
            <v>22774</v>
          </cell>
        </row>
        <row r="169">
          <cell r="A169">
            <v>43800</v>
          </cell>
          <cell r="B169">
            <v>22156</v>
          </cell>
          <cell r="C169">
            <v>40218</v>
          </cell>
          <cell r="D169">
            <v>26200</v>
          </cell>
          <cell r="E169">
            <v>29841</v>
          </cell>
        </row>
        <row r="170">
          <cell r="A170">
            <v>43831</v>
          </cell>
          <cell r="B170">
            <v>16834</v>
          </cell>
          <cell r="C170">
            <v>38548</v>
          </cell>
          <cell r="D170">
            <v>21397</v>
          </cell>
          <cell r="E170">
            <v>24555</v>
          </cell>
        </row>
        <row r="171">
          <cell r="A171">
            <v>43862</v>
          </cell>
          <cell r="B171">
            <v>16661</v>
          </cell>
          <cell r="C171">
            <v>49795</v>
          </cell>
          <cell r="D171">
            <v>21293</v>
          </cell>
          <cell r="E171">
            <v>27515</v>
          </cell>
        </row>
        <row r="172">
          <cell r="A172">
            <v>43891</v>
          </cell>
          <cell r="B172">
            <v>16315</v>
          </cell>
          <cell r="C172">
            <v>48736</v>
          </cell>
          <cell r="D172">
            <v>18954</v>
          </cell>
          <cell r="E172">
            <v>24672</v>
          </cell>
        </row>
        <row r="173">
          <cell r="A173">
            <v>43922</v>
          </cell>
          <cell r="B173">
            <v>9452</v>
          </cell>
          <cell r="C173">
            <v>27400</v>
          </cell>
          <cell r="D173">
            <v>14172</v>
          </cell>
          <cell r="E173">
            <v>22507</v>
          </cell>
        </row>
        <row r="174">
          <cell r="A174">
            <v>43952</v>
          </cell>
          <cell r="B174">
            <v>10255</v>
          </cell>
          <cell r="C174">
            <v>29973</v>
          </cell>
          <cell r="D174">
            <v>16361</v>
          </cell>
          <cell r="E174">
            <v>26905</v>
          </cell>
        </row>
        <row r="175">
          <cell r="A175">
            <v>43983</v>
          </cell>
          <cell r="B175">
            <v>19463</v>
          </cell>
          <cell r="C175">
            <v>56071</v>
          </cell>
          <cell r="D175">
            <v>27343</v>
          </cell>
          <cell r="E175">
            <v>35701</v>
          </cell>
        </row>
        <row r="176">
          <cell r="A176">
            <v>44013</v>
          </cell>
          <cell r="B176">
            <v>26662</v>
          </cell>
          <cell r="C176">
            <v>49063</v>
          </cell>
          <cell r="D176">
            <v>29839</v>
          </cell>
          <cell r="E176">
            <v>35855</v>
          </cell>
        </row>
        <row r="177">
          <cell r="A177">
            <v>44044</v>
          </cell>
          <cell r="B177">
            <v>14459</v>
          </cell>
          <cell r="C177">
            <v>28648</v>
          </cell>
          <cell r="D177">
            <v>17648</v>
          </cell>
          <cell r="E177">
            <v>24517</v>
          </cell>
        </row>
        <row r="178">
          <cell r="A178">
            <v>44075</v>
          </cell>
          <cell r="B178">
            <v>10755</v>
          </cell>
          <cell r="C178">
            <v>27334</v>
          </cell>
          <cell r="D178">
            <v>19213</v>
          </cell>
          <cell r="E178">
            <v>24626</v>
          </cell>
        </row>
        <row r="179">
          <cell r="A179">
            <v>44105</v>
          </cell>
          <cell r="B179">
            <v>10629</v>
          </cell>
          <cell r="C179">
            <v>31255</v>
          </cell>
          <cell r="D179">
            <v>23624</v>
          </cell>
          <cell r="E179">
            <v>27261</v>
          </cell>
        </row>
        <row r="180">
          <cell r="A180">
            <v>44136</v>
          </cell>
          <cell r="B180">
            <v>10082</v>
          </cell>
          <cell r="C180">
            <v>31035</v>
          </cell>
          <cell r="D180">
            <v>39673</v>
          </cell>
          <cell r="E180">
            <v>35968</v>
          </cell>
        </row>
        <row r="181">
          <cell r="A181">
            <v>44166</v>
          </cell>
          <cell r="B181">
            <v>16190</v>
          </cell>
          <cell r="C181">
            <v>47013</v>
          </cell>
          <cell r="D181">
            <v>33339</v>
          </cell>
          <cell r="E181">
            <v>43739</v>
          </cell>
        </row>
        <row r="182">
          <cell r="A182">
            <v>44197</v>
          </cell>
          <cell r="B182">
            <v>12275</v>
          </cell>
          <cell r="C182">
            <v>34857</v>
          </cell>
          <cell r="D182">
            <v>14877</v>
          </cell>
          <cell r="E182">
            <v>28670</v>
          </cell>
        </row>
        <row r="183">
          <cell r="A183">
            <v>44228</v>
          </cell>
          <cell r="B183">
            <v>12707</v>
          </cell>
          <cell r="C183">
            <v>34726</v>
          </cell>
          <cell r="D183">
            <v>13666</v>
          </cell>
          <cell r="E183">
            <v>25922</v>
          </cell>
        </row>
        <row r="184">
          <cell r="A184">
            <v>44256</v>
          </cell>
          <cell r="B184">
            <v>11122</v>
          </cell>
          <cell r="C184">
            <v>38236</v>
          </cell>
          <cell r="D184">
            <v>17274</v>
          </cell>
          <cell r="E184">
            <v>35477</v>
          </cell>
        </row>
        <row r="185">
          <cell r="A185">
            <v>44287</v>
          </cell>
          <cell r="B185">
            <v>11873</v>
          </cell>
          <cell r="C185">
            <v>33139</v>
          </cell>
          <cell r="D185">
            <v>16454</v>
          </cell>
          <cell r="E185">
            <v>31602</v>
          </cell>
        </row>
        <row r="186">
          <cell r="A186">
            <v>44317</v>
          </cell>
          <cell r="B186">
            <v>13145</v>
          </cell>
          <cell r="C186">
            <v>34244</v>
          </cell>
          <cell r="D186">
            <v>18982</v>
          </cell>
          <cell r="E186">
            <v>31153</v>
          </cell>
        </row>
        <row r="187">
          <cell r="A187">
            <v>44348</v>
          </cell>
          <cell r="B187">
            <v>11721</v>
          </cell>
          <cell r="C187">
            <v>30295</v>
          </cell>
          <cell r="D187">
            <v>16835</v>
          </cell>
          <cell r="E187">
            <v>30071</v>
          </cell>
        </row>
        <row r="188">
          <cell r="A188">
            <v>44378</v>
          </cell>
          <cell r="B188">
            <v>11014</v>
          </cell>
          <cell r="C188">
            <v>31060</v>
          </cell>
          <cell r="D188">
            <v>16958</v>
          </cell>
          <cell r="E188">
            <v>29905</v>
          </cell>
        </row>
        <row r="189">
          <cell r="A189">
            <v>44409</v>
          </cell>
          <cell r="B189">
            <v>11051</v>
          </cell>
          <cell r="C189">
            <v>30617</v>
          </cell>
          <cell r="D189">
            <v>15216</v>
          </cell>
          <cell r="E189">
            <v>32173</v>
          </cell>
        </row>
        <row r="190">
          <cell r="A190">
            <v>44440</v>
          </cell>
          <cell r="B190">
            <v>9584</v>
          </cell>
          <cell r="C190">
            <v>27641</v>
          </cell>
          <cell r="D190">
            <v>14060</v>
          </cell>
          <cell r="E190">
            <v>30346</v>
          </cell>
        </row>
        <row r="191">
          <cell r="A191">
            <v>44470</v>
          </cell>
          <cell r="B191">
            <v>8147</v>
          </cell>
          <cell r="C191">
            <v>23835</v>
          </cell>
          <cell r="D191">
            <v>14064</v>
          </cell>
          <cell r="E191">
            <v>29244</v>
          </cell>
        </row>
        <row r="192">
          <cell r="A192">
            <v>44501</v>
          </cell>
          <cell r="B192">
            <v>7801</v>
          </cell>
          <cell r="C192">
            <v>18564</v>
          </cell>
          <cell r="D192">
            <v>12212</v>
          </cell>
          <cell r="E192">
            <v>28582</v>
          </cell>
        </row>
        <row r="193">
          <cell r="A193">
            <v>44531</v>
          </cell>
          <cell r="B193">
            <v>6394</v>
          </cell>
          <cell r="C193">
            <v>15179</v>
          </cell>
          <cell r="D193">
            <v>10161</v>
          </cell>
          <cell r="E193">
            <v>22040</v>
          </cell>
        </row>
        <row r="194">
          <cell r="A194">
            <v>44562</v>
          </cell>
          <cell r="B194">
            <v>4831</v>
          </cell>
          <cell r="C194">
            <v>11378</v>
          </cell>
          <cell r="D194">
            <v>7734</v>
          </cell>
          <cell r="E194">
            <v>17766</v>
          </cell>
        </row>
        <row r="195">
          <cell r="A195">
            <v>44593</v>
          </cell>
          <cell r="B195">
            <v>4615</v>
          </cell>
          <cell r="C195">
            <v>11534</v>
          </cell>
          <cell r="D195">
            <v>7342</v>
          </cell>
          <cell r="E195">
            <v>19688</v>
          </cell>
        </row>
        <row r="196">
          <cell r="A196">
            <v>44621</v>
          </cell>
          <cell r="B196">
            <v>5098</v>
          </cell>
          <cell r="C196">
            <v>15011</v>
          </cell>
          <cell r="D196">
            <v>8874</v>
          </cell>
          <cell r="E196">
            <v>24478</v>
          </cell>
        </row>
        <row r="197">
          <cell r="A197">
            <v>44652</v>
          </cell>
          <cell r="B197">
            <v>6120</v>
          </cell>
          <cell r="C197">
            <v>17226</v>
          </cell>
          <cell r="D197">
            <v>9818</v>
          </cell>
          <cell r="E197">
            <v>25243</v>
          </cell>
        </row>
        <row r="198">
          <cell r="A198">
            <v>44682</v>
          </cell>
          <cell r="B198">
            <v>7664</v>
          </cell>
          <cell r="C198">
            <v>18650</v>
          </cell>
          <cell r="D198">
            <v>11229</v>
          </cell>
          <cell r="E198">
            <v>25657</v>
          </cell>
        </row>
        <row r="199">
          <cell r="A199">
            <v>44713</v>
          </cell>
          <cell r="B199">
            <v>6617</v>
          </cell>
          <cell r="C199">
            <v>15087</v>
          </cell>
          <cell r="D199">
            <v>8050</v>
          </cell>
          <cell r="E199">
            <v>20550</v>
          </cell>
        </row>
        <row r="200">
          <cell r="A200">
            <v>44743</v>
          </cell>
          <cell r="B200">
            <v>4858</v>
          </cell>
          <cell r="C200">
            <v>11876</v>
          </cell>
          <cell r="D200">
            <v>6844</v>
          </cell>
          <cell r="E200">
            <v>16022</v>
          </cell>
        </row>
        <row r="201">
          <cell r="A201">
            <v>44774</v>
          </cell>
          <cell r="B201">
            <v>4015</v>
          </cell>
          <cell r="C201">
            <v>9868</v>
          </cell>
          <cell r="D201">
            <v>5921</v>
          </cell>
          <cell r="E201">
            <v>15727</v>
          </cell>
        </row>
        <row r="202">
          <cell r="A202">
            <v>44805</v>
          </cell>
          <cell r="B202">
            <v>3388</v>
          </cell>
          <cell r="C202">
            <v>9221</v>
          </cell>
          <cell r="D202">
            <v>5635</v>
          </cell>
          <cell r="E202">
            <v>14159</v>
          </cell>
        </row>
        <row r="203">
          <cell r="A203">
            <v>44835</v>
          </cell>
          <cell r="B203">
            <v>3405</v>
          </cell>
          <cell r="C203">
            <v>8697</v>
          </cell>
          <cell r="D203">
            <v>5796</v>
          </cell>
          <cell r="E203">
            <v>14275</v>
          </cell>
        </row>
        <row r="204">
          <cell r="A204">
            <v>44866</v>
          </cell>
          <cell r="B204">
            <v>2552</v>
          </cell>
          <cell r="C204">
            <v>8876</v>
          </cell>
          <cell r="D204">
            <v>5208</v>
          </cell>
          <cell r="E204">
            <v>13584</v>
          </cell>
        </row>
        <row r="205">
          <cell r="A205">
            <v>44896</v>
          </cell>
          <cell r="B205">
            <v>2844</v>
          </cell>
          <cell r="C205">
            <v>8283</v>
          </cell>
          <cell r="D205">
            <v>5254</v>
          </cell>
          <cell r="E205">
            <v>12222</v>
          </cell>
        </row>
        <row r="206">
          <cell r="A206">
            <v>44927</v>
          </cell>
          <cell r="B206">
            <v>2641</v>
          </cell>
          <cell r="C206">
            <v>7658</v>
          </cell>
          <cell r="D206">
            <v>5000</v>
          </cell>
          <cell r="E206">
            <v>10462</v>
          </cell>
        </row>
        <row r="207">
          <cell r="A207">
            <v>44958</v>
          </cell>
          <cell r="B207">
            <v>3975</v>
          </cell>
          <cell r="C207">
            <v>13265</v>
          </cell>
          <cell r="D207">
            <v>7530</v>
          </cell>
          <cell r="E207">
            <v>16421</v>
          </cell>
        </row>
        <row r="208">
          <cell r="A208">
            <v>44986</v>
          </cell>
          <cell r="B208">
            <v>5812</v>
          </cell>
          <cell r="C208">
            <v>16910</v>
          </cell>
          <cell r="D208">
            <v>10339</v>
          </cell>
          <cell r="E208">
            <v>19272</v>
          </cell>
        </row>
        <row r="209">
          <cell r="A209">
            <v>45017</v>
          </cell>
          <cell r="B209">
            <v>5122</v>
          </cell>
          <cell r="C209">
            <v>15708</v>
          </cell>
          <cell r="D209">
            <v>9181</v>
          </cell>
          <cell r="E209">
            <v>17544</v>
          </cell>
        </row>
        <row r="210">
          <cell r="A210">
            <v>45047</v>
          </cell>
          <cell r="B210">
            <v>6468</v>
          </cell>
          <cell r="C210">
            <v>18271</v>
          </cell>
          <cell r="D210">
            <v>10338</v>
          </cell>
          <cell r="E210">
            <v>20099</v>
          </cell>
        </row>
        <row r="211">
          <cell r="A211">
            <v>45078</v>
          </cell>
          <cell r="B211">
            <v>6674</v>
          </cell>
          <cell r="C211">
            <v>17315</v>
          </cell>
          <cell r="D211">
            <v>9939</v>
          </cell>
          <cell r="E211">
            <v>18664</v>
          </cell>
        </row>
        <row r="212">
          <cell r="A212">
            <v>45108</v>
          </cell>
          <cell r="B212">
            <v>6081</v>
          </cell>
          <cell r="C212">
            <v>16098</v>
          </cell>
          <cell r="D212">
            <v>9238</v>
          </cell>
          <cell r="E212">
            <v>16753</v>
          </cell>
        </row>
        <row r="213">
          <cell r="A213">
            <v>45139</v>
          </cell>
          <cell r="B213">
            <v>6716</v>
          </cell>
          <cell r="C213">
            <v>16561</v>
          </cell>
          <cell r="D213">
            <v>9887</v>
          </cell>
          <cell r="E213">
            <v>18414</v>
          </cell>
        </row>
        <row r="214">
          <cell r="A214">
            <v>45170</v>
          </cell>
          <cell r="B214">
            <v>6396</v>
          </cell>
          <cell r="C214">
            <v>16345</v>
          </cell>
          <cell r="D214">
            <v>9612</v>
          </cell>
          <cell r="E214">
            <v>17095</v>
          </cell>
        </row>
        <row r="215">
          <cell r="A215">
            <v>45200</v>
          </cell>
          <cell r="B215">
            <v>5442</v>
          </cell>
          <cell r="C215">
            <v>14349</v>
          </cell>
          <cell r="D215">
            <v>9337</v>
          </cell>
          <cell r="E215">
            <v>18671</v>
          </cell>
        </row>
        <row r="216">
          <cell r="A216">
            <v>45231</v>
          </cell>
          <cell r="B216">
            <v>4961</v>
          </cell>
          <cell r="C216">
            <v>13049</v>
          </cell>
          <cell r="D216">
            <v>9110</v>
          </cell>
          <cell r="E216">
            <v>18295</v>
          </cell>
        </row>
        <row r="217">
          <cell r="A217">
            <v>45261</v>
          </cell>
          <cell r="B217">
            <v>4073</v>
          </cell>
          <cell r="C217">
            <v>11010</v>
          </cell>
          <cell r="D217">
            <v>7051</v>
          </cell>
          <cell r="E217">
            <v>15902</v>
          </cell>
        </row>
        <row r="218">
          <cell r="A218">
            <v>45292</v>
          </cell>
          <cell r="B218">
            <v>4699</v>
          </cell>
          <cell r="C218">
            <v>12909</v>
          </cell>
          <cell r="D218">
            <v>8330</v>
          </cell>
          <cell r="E218">
            <v>17095</v>
          </cell>
        </row>
        <row r="219">
          <cell r="A219">
            <v>45323</v>
          </cell>
          <cell r="B219">
            <v>4795</v>
          </cell>
          <cell r="C219">
            <v>14121</v>
          </cell>
          <cell r="D219">
            <v>8172</v>
          </cell>
          <cell r="E219">
            <v>16403</v>
          </cell>
        </row>
        <row r="220">
          <cell r="A220">
            <v>45352</v>
          </cell>
          <cell r="B220">
            <v>6098</v>
          </cell>
          <cell r="C220">
            <v>16624</v>
          </cell>
          <cell r="D220">
            <v>9968</v>
          </cell>
          <cell r="E220">
            <v>20126</v>
          </cell>
        </row>
        <row r="221">
          <cell r="A221">
            <v>45383</v>
          </cell>
          <cell r="B221">
            <v>7898</v>
          </cell>
          <cell r="C221">
            <v>19226</v>
          </cell>
          <cell r="D221">
            <v>10479</v>
          </cell>
          <cell r="E221">
            <v>20612</v>
          </cell>
        </row>
        <row r="222">
          <cell r="A222">
            <v>45413</v>
          </cell>
          <cell r="B222">
            <v>8445</v>
          </cell>
          <cell r="C222">
            <v>19158</v>
          </cell>
          <cell r="D222">
            <v>10451</v>
          </cell>
          <cell r="E222">
            <v>19382</v>
          </cell>
        </row>
        <row r="223">
          <cell r="A223">
            <v>45444</v>
          </cell>
          <cell r="B223">
            <v>9091</v>
          </cell>
          <cell r="C223">
            <v>19612</v>
          </cell>
          <cell r="D223">
            <v>9196</v>
          </cell>
          <cell r="E223">
            <v>17861</v>
          </cell>
        </row>
        <row r="224">
          <cell r="A224">
            <v>45474</v>
          </cell>
          <cell r="B224">
            <v>12783</v>
          </cell>
          <cell r="C224">
            <v>24901</v>
          </cell>
          <cell r="D224">
            <v>10931</v>
          </cell>
          <cell r="E224">
            <v>19681</v>
          </cell>
        </row>
      </sheetData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ustry"/>
    </sheetNames>
    <sheetDataSet>
      <sheetData sheetId="0">
        <row r="1">
          <cell r="B1" t="str">
            <v>서울</v>
          </cell>
          <cell r="C1" t="str">
            <v>수도권</v>
          </cell>
          <cell r="D1" t="str">
            <v>5대 광역시</v>
          </cell>
          <cell r="E1" t="str">
            <v>지방</v>
          </cell>
        </row>
        <row r="2">
          <cell r="A2">
            <v>38718</v>
          </cell>
          <cell r="B2">
            <v>58.5</v>
          </cell>
          <cell r="C2">
            <v>63.05</v>
          </cell>
          <cell r="D2">
            <v>56.779999999999994</v>
          </cell>
          <cell r="E2">
            <v>60.13333333333334</v>
          </cell>
        </row>
        <row r="3">
          <cell r="A3">
            <v>38749</v>
          </cell>
          <cell r="B3">
            <v>59.4</v>
          </cell>
          <cell r="C3">
            <v>63.8</v>
          </cell>
          <cell r="D3">
            <v>56.6</v>
          </cell>
          <cell r="E3">
            <v>60.300000000000004</v>
          </cell>
        </row>
        <row r="4">
          <cell r="A4">
            <v>38777</v>
          </cell>
          <cell r="B4">
            <v>60.9</v>
          </cell>
          <cell r="C4">
            <v>64.45</v>
          </cell>
          <cell r="D4">
            <v>56.54</v>
          </cell>
          <cell r="E4">
            <v>60.922222222222231</v>
          </cell>
        </row>
        <row r="5">
          <cell r="A5">
            <v>38808</v>
          </cell>
          <cell r="B5">
            <v>61.6</v>
          </cell>
          <cell r="C5">
            <v>65.25</v>
          </cell>
          <cell r="D5">
            <v>56.42</v>
          </cell>
          <cell r="E5">
            <v>60.444444444444443</v>
          </cell>
        </row>
        <row r="6">
          <cell r="A6">
            <v>38838</v>
          </cell>
          <cell r="B6">
            <v>61.9</v>
          </cell>
          <cell r="C6">
            <v>66.05</v>
          </cell>
          <cell r="D6">
            <v>56.279999999999994</v>
          </cell>
          <cell r="E6">
            <v>60.655555555555551</v>
          </cell>
        </row>
        <row r="7">
          <cell r="A7">
            <v>38869</v>
          </cell>
          <cell r="B7">
            <v>61.8</v>
          </cell>
          <cell r="C7">
            <v>66.55</v>
          </cell>
          <cell r="D7">
            <v>56.580000000000005</v>
          </cell>
          <cell r="E7">
            <v>62.033333333333331</v>
          </cell>
        </row>
        <row r="8">
          <cell r="A8">
            <v>38899</v>
          </cell>
          <cell r="B8">
            <v>62.2</v>
          </cell>
          <cell r="C8">
            <v>66.7</v>
          </cell>
          <cell r="D8">
            <v>56.48</v>
          </cell>
          <cell r="E8">
            <v>61.377777777777773</v>
          </cell>
        </row>
        <row r="9">
          <cell r="A9">
            <v>38930</v>
          </cell>
          <cell r="B9">
            <v>63</v>
          </cell>
          <cell r="C9">
            <v>67.75</v>
          </cell>
          <cell r="D9">
            <v>56.86</v>
          </cell>
          <cell r="E9">
            <v>61.511111111111113</v>
          </cell>
        </row>
        <row r="10">
          <cell r="A10">
            <v>38961</v>
          </cell>
          <cell r="B10">
            <v>64.2</v>
          </cell>
          <cell r="C10">
            <v>69.050000000000011</v>
          </cell>
          <cell r="D10">
            <v>57.359999999999992</v>
          </cell>
          <cell r="E10">
            <v>61.677777777777777</v>
          </cell>
        </row>
        <row r="11">
          <cell r="A11">
            <v>38991</v>
          </cell>
          <cell r="B11">
            <v>67.2</v>
          </cell>
          <cell r="C11">
            <v>72.400000000000006</v>
          </cell>
          <cell r="D11">
            <v>57.820000000000007</v>
          </cell>
          <cell r="E11">
            <v>61.8888888888889</v>
          </cell>
        </row>
        <row r="12">
          <cell r="A12">
            <v>39022</v>
          </cell>
          <cell r="B12">
            <v>70.099999999999994</v>
          </cell>
          <cell r="C12">
            <v>76.349999999999994</v>
          </cell>
          <cell r="D12">
            <v>58.260000000000005</v>
          </cell>
          <cell r="E12">
            <v>62.3888888888889</v>
          </cell>
        </row>
        <row r="13">
          <cell r="A13">
            <v>39052</v>
          </cell>
          <cell r="B13">
            <v>72.3</v>
          </cell>
          <cell r="C13">
            <v>78.300000000000011</v>
          </cell>
          <cell r="D13">
            <v>58.1</v>
          </cell>
          <cell r="E13">
            <v>61.644444444444453</v>
          </cell>
        </row>
        <row r="14">
          <cell r="A14">
            <v>39083</v>
          </cell>
          <cell r="B14">
            <v>73.2</v>
          </cell>
          <cell r="C14">
            <v>80.25</v>
          </cell>
          <cell r="D14">
            <v>59.14</v>
          </cell>
          <cell r="E14">
            <v>63.011111111111099</v>
          </cell>
        </row>
        <row r="15">
          <cell r="A15">
            <v>39114</v>
          </cell>
          <cell r="B15">
            <v>73</v>
          </cell>
          <cell r="C15">
            <v>80.5</v>
          </cell>
          <cell r="D15">
            <v>59.179999999999993</v>
          </cell>
          <cell r="E15">
            <v>63</v>
          </cell>
        </row>
        <row r="16">
          <cell r="A16">
            <v>39142</v>
          </cell>
          <cell r="B16">
            <v>73.599999999999994</v>
          </cell>
          <cell r="C16">
            <v>81.199999999999989</v>
          </cell>
          <cell r="D16">
            <v>59.46</v>
          </cell>
          <cell r="E16">
            <v>63.311111111111117</v>
          </cell>
        </row>
        <row r="17">
          <cell r="A17">
            <v>39173</v>
          </cell>
          <cell r="B17">
            <v>73.3</v>
          </cell>
          <cell r="C17">
            <v>81.599999999999994</v>
          </cell>
          <cell r="D17">
            <v>59.320000000000007</v>
          </cell>
          <cell r="E17">
            <v>63.466666666666669</v>
          </cell>
        </row>
        <row r="18">
          <cell r="A18">
            <v>39203</v>
          </cell>
          <cell r="B18">
            <v>72.5</v>
          </cell>
          <cell r="C18">
            <v>81.849999999999994</v>
          </cell>
          <cell r="D18">
            <v>58.6</v>
          </cell>
          <cell r="E18">
            <v>63.13333333333334</v>
          </cell>
        </row>
        <row r="19">
          <cell r="A19">
            <v>39234</v>
          </cell>
          <cell r="B19">
            <v>73.7</v>
          </cell>
          <cell r="C19">
            <v>82.7</v>
          </cell>
          <cell r="D19">
            <v>58.739999999999995</v>
          </cell>
          <cell r="E19">
            <v>63.211111111111109</v>
          </cell>
        </row>
        <row r="20">
          <cell r="A20">
            <v>39264</v>
          </cell>
          <cell r="B20">
            <v>74.3</v>
          </cell>
          <cell r="C20">
            <v>83.95</v>
          </cell>
          <cell r="D20">
            <v>58.720000000000006</v>
          </cell>
          <cell r="E20">
            <v>63.422222222222217</v>
          </cell>
        </row>
        <row r="21">
          <cell r="A21">
            <v>39295</v>
          </cell>
          <cell r="B21">
            <v>74.8</v>
          </cell>
          <cell r="C21">
            <v>85.35</v>
          </cell>
          <cell r="D21">
            <v>58.8</v>
          </cell>
          <cell r="E21">
            <v>63.5</v>
          </cell>
        </row>
        <row r="22">
          <cell r="A22">
            <v>39326</v>
          </cell>
          <cell r="B22">
            <v>75.2</v>
          </cell>
          <cell r="C22">
            <v>86.300000000000011</v>
          </cell>
          <cell r="D22">
            <v>59.059999999999988</v>
          </cell>
          <cell r="E22">
            <v>64.13333333333334</v>
          </cell>
        </row>
        <row r="23">
          <cell r="A23">
            <v>39356</v>
          </cell>
          <cell r="B23">
            <v>75.599999999999994</v>
          </cell>
          <cell r="C23">
            <v>87.449999999999989</v>
          </cell>
          <cell r="D23">
            <v>59.1</v>
          </cell>
          <cell r="E23">
            <v>64.3</v>
          </cell>
        </row>
        <row r="24">
          <cell r="A24">
            <v>39387</v>
          </cell>
          <cell r="B24">
            <v>75.599999999999994</v>
          </cell>
          <cell r="C24">
            <v>88</v>
          </cell>
          <cell r="D24">
            <v>58.779999999999994</v>
          </cell>
          <cell r="E24">
            <v>64.033333333333331</v>
          </cell>
        </row>
        <row r="25">
          <cell r="A25">
            <v>39417</v>
          </cell>
          <cell r="B25">
            <v>76</v>
          </cell>
          <cell r="C25">
            <v>88.35</v>
          </cell>
          <cell r="D25">
            <v>58.8</v>
          </cell>
          <cell r="E25">
            <v>64.23333333333332</v>
          </cell>
        </row>
        <row r="26">
          <cell r="A26">
            <v>39448</v>
          </cell>
          <cell r="B26">
            <v>77.099999999999994</v>
          </cell>
          <cell r="C26">
            <v>89.7</v>
          </cell>
          <cell r="D26">
            <v>59.140000000000008</v>
          </cell>
          <cell r="E26">
            <v>64.611111111111128</v>
          </cell>
        </row>
        <row r="27">
          <cell r="A27">
            <v>39479</v>
          </cell>
          <cell r="B27">
            <v>78.400000000000006</v>
          </cell>
          <cell r="C27">
            <v>90.35</v>
          </cell>
          <cell r="D27">
            <v>59.239999999999995</v>
          </cell>
          <cell r="E27">
            <v>65.26666666666668</v>
          </cell>
        </row>
        <row r="28">
          <cell r="A28">
            <v>39508</v>
          </cell>
          <cell r="B28">
            <v>80.5</v>
          </cell>
          <cell r="C28">
            <v>92.449999999999989</v>
          </cell>
          <cell r="D28">
            <v>59.6</v>
          </cell>
          <cell r="E28">
            <v>65.644444444444446</v>
          </cell>
        </row>
        <row r="29">
          <cell r="A29">
            <v>39539</v>
          </cell>
          <cell r="B29">
            <v>82.3</v>
          </cell>
          <cell r="C29">
            <v>94.6</v>
          </cell>
          <cell r="D29">
            <v>59.839999999999996</v>
          </cell>
          <cell r="E29">
            <v>65.888888888888886</v>
          </cell>
        </row>
        <row r="30">
          <cell r="A30">
            <v>39569</v>
          </cell>
          <cell r="B30">
            <v>83.4</v>
          </cell>
          <cell r="C30">
            <v>96.449999999999989</v>
          </cell>
          <cell r="D30">
            <v>59.779999999999994</v>
          </cell>
          <cell r="E30">
            <v>66.3</v>
          </cell>
        </row>
        <row r="31">
          <cell r="A31">
            <v>39600</v>
          </cell>
          <cell r="B31">
            <v>83.6</v>
          </cell>
          <cell r="C31">
            <v>98.45</v>
          </cell>
          <cell r="D31">
            <v>59.8</v>
          </cell>
          <cell r="E31">
            <v>67.09999999999998</v>
          </cell>
        </row>
        <row r="32">
          <cell r="A32">
            <v>39630</v>
          </cell>
          <cell r="B32">
            <v>82.8</v>
          </cell>
          <cell r="C32">
            <v>99.4</v>
          </cell>
          <cell r="D32">
            <v>59.840000000000011</v>
          </cell>
          <cell r="E32">
            <v>67.033333333333331</v>
          </cell>
        </row>
        <row r="33">
          <cell r="A33">
            <v>39661</v>
          </cell>
          <cell r="B33">
            <v>82.6</v>
          </cell>
          <cell r="C33">
            <v>99.55</v>
          </cell>
          <cell r="D33">
            <v>59.9</v>
          </cell>
          <cell r="E33">
            <v>67.677777777777777</v>
          </cell>
        </row>
        <row r="34">
          <cell r="A34">
            <v>39692</v>
          </cell>
          <cell r="B34">
            <v>80.7</v>
          </cell>
          <cell r="C34">
            <v>99.4</v>
          </cell>
          <cell r="D34">
            <v>59.819999999999993</v>
          </cell>
          <cell r="E34">
            <v>67.922222222222217</v>
          </cell>
        </row>
        <row r="35">
          <cell r="A35">
            <v>39722</v>
          </cell>
          <cell r="B35">
            <v>77.599999999999994</v>
          </cell>
          <cell r="C35">
            <v>95.9</v>
          </cell>
          <cell r="D35">
            <v>59.6</v>
          </cell>
          <cell r="E35">
            <v>67.677777777777777</v>
          </cell>
        </row>
        <row r="36">
          <cell r="A36">
            <v>39753</v>
          </cell>
          <cell r="B36">
            <v>72.7</v>
          </cell>
          <cell r="C36">
            <v>91.65</v>
          </cell>
          <cell r="D36">
            <v>58.9</v>
          </cell>
          <cell r="E36">
            <v>66.977777777777789</v>
          </cell>
        </row>
        <row r="37">
          <cell r="A37">
            <v>39783</v>
          </cell>
          <cell r="B37">
            <v>68.3</v>
          </cell>
          <cell r="C37">
            <v>87.35</v>
          </cell>
          <cell r="D37">
            <v>58.2</v>
          </cell>
          <cell r="E37">
            <v>65.822222222222223</v>
          </cell>
        </row>
        <row r="38">
          <cell r="A38">
            <v>39814</v>
          </cell>
          <cell r="B38">
            <v>71.099999999999994</v>
          </cell>
          <cell r="C38">
            <v>87.2</v>
          </cell>
          <cell r="D38">
            <v>57.6</v>
          </cell>
          <cell r="E38">
            <v>66.2</v>
          </cell>
        </row>
        <row r="39">
          <cell r="A39">
            <v>39845</v>
          </cell>
          <cell r="B39">
            <v>74.099999999999994</v>
          </cell>
          <cell r="C39">
            <v>88.550000000000011</v>
          </cell>
          <cell r="D39">
            <v>58.1</v>
          </cell>
          <cell r="E39">
            <v>66.344444444444463</v>
          </cell>
        </row>
        <row r="40">
          <cell r="A40">
            <v>39873</v>
          </cell>
          <cell r="B40">
            <v>75</v>
          </cell>
          <cell r="C40">
            <v>89.35</v>
          </cell>
          <cell r="D40">
            <v>58.14</v>
          </cell>
          <cell r="E40">
            <v>66.577777777777783</v>
          </cell>
        </row>
        <row r="41">
          <cell r="A41">
            <v>39904</v>
          </cell>
          <cell r="B41">
            <v>77.2</v>
          </cell>
          <cell r="C41">
            <v>91</v>
          </cell>
          <cell r="D41">
            <v>58.6</v>
          </cell>
          <cell r="E41">
            <v>66.911111111111097</v>
          </cell>
        </row>
        <row r="42">
          <cell r="A42">
            <v>39934</v>
          </cell>
          <cell r="B42">
            <v>78.7</v>
          </cell>
          <cell r="C42">
            <v>92.699999999999989</v>
          </cell>
          <cell r="D42">
            <v>59.04</v>
          </cell>
          <cell r="E42">
            <v>67.055555555555557</v>
          </cell>
        </row>
        <row r="43">
          <cell r="A43">
            <v>39965</v>
          </cell>
          <cell r="B43">
            <v>80.400000000000006</v>
          </cell>
          <cell r="C43">
            <v>93.75</v>
          </cell>
          <cell r="D43">
            <v>59.459999999999994</v>
          </cell>
          <cell r="E43">
            <v>67.055555555555557</v>
          </cell>
        </row>
        <row r="44">
          <cell r="A44">
            <v>39995</v>
          </cell>
          <cell r="B44">
            <v>82</v>
          </cell>
          <cell r="C44">
            <v>94.75</v>
          </cell>
          <cell r="D44">
            <v>60.040000000000006</v>
          </cell>
          <cell r="E44">
            <v>67.36666666666666</v>
          </cell>
        </row>
        <row r="45">
          <cell r="A45">
            <v>40026</v>
          </cell>
          <cell r="B45">
            <v>83.9</v>
          </cell>
          <cell r="C45">
            <v>96.1</v>
          </cell>
          <cell r="D45">
            <v>60.720000000000006</v>
          </cell>
          <cell r="E45">
            <v>68.099999999999994</v>
          </cell>
        </row>
        <row r="46">
          <cell r="A46">
            <v>40057</v>
          </cell>
          <cell r="B46">
            <v>84.7</v>
          </cell>
          <cell r="C46">
            <v>97</v>
          </cell>
          <cell r="D46">
            <v>61.679999999999993</v>
          </cell>
          <cell r="E46">
            <v>68.555555555555571</v>
          </cell>
        </row>
        <row r="47">
          <cell r="A47">
            <v>40087</v>
          </cell>
          <cell r="B47">
            <v>84.2</v>
          </cell>
          <cell r="C47">
            <v>96.75</v>
          </cell>
          <cell r="D47">
            <v>62.120000000000005</v>
          </cell>
          <cell r="E47">
            <v>69</v>
          </cell>
        </row>
        <row r="48">
          <cell r="A48">
            <v>40118</v>
          </cell>
          <cell r="B48">
            <v>83</v>
          </cell>
          <cell r="C48">
            <v>95.550000000000011</v>
          </cell>
          <cell r="D48">
            <v>62.279999999999994</v>
          </cell>
          <cell r="E48">
            <v>68.87777777777778</v>
          </cell>
        </row>
        <row r="49">
          <cell r="A49">
            <v>40148</v>
          </cell>
          <cell r="B49">
            <v>82.7</v>
          </cell>
          <cell r="C49">
            <v>94.15</v>
          </cell>
          <cell r="D49">
            <v>62.54</v>
          </cell>
          <cell r="E49">
            <v>69.211111111111123</v>
          </cell>
        </row>
        <row r="50">
          <cell r="A50">
            <v>40179</v>
          </cell>
          <cell r="B50">
            <v>83.8</v>
          </cell>
          <cell r="C50">
            <v>95.3</v>
          </cell>
          <cell r="D50">
            <v>63.06</v>
          </cell>
          <cell r="E50">
            <v>70.222222222222229</v>
          </cell>
        </row>
        <row r="51">
          <cell r="A51">
            <v>40210</v>
          </cell>
          <cell r="B51">
            <v>83.9</v>
          </cell>
          <cell r="C51">
            <v>94.9</v>
          </cell>
          <cell r="D51">
            <v>63.320000000000007</v>
          </cell>
          <cell r="E51">
            <v>70.455555555555563</v>
          </cell>
        </row>
        <row r="52">
          <cell r="A52">
            <v>40238</v>
          </cell>
          <cell r="B52">
            <v>83.1</v>
          </cell>
          <cell r="C52">
            <v>94.25</v>
          </cell>
          <cell r="D52">
            <v>63.739999999999995</v>
          </cell>
          <cell r="E52">
            <v>70.977777777777774</v>
          </cell>
        </row>
        <row r="53">
          <cell r="A53">
            <v>40269</v>
          </cell>
          <cell r="B53">
            <v>81.3</v>
          </cell>
          <cell r="C53">
            <v>92.65</v>
          </cell>
          <cell r="D53">
            <v>63.940000000000012</v>
          </cell>
          <cell r="E53">
            <v>71.177777777777777</v>
          </cell>
        </row>
        <row r="54">
          <cell r="A54">
            <v>40299</v>
          </cell>
          <cell r="B54">
            <v>80</v>
          </cell>
          <cell r="C54">
            <v>91.3</v>
          </cell>
          <cell r="D54">
            <v>64.02000000000001</v>
          </cell>
          <cell r="E54">
            <v>71.366666666666674</v>
          </cell>
        </row>
        <row r="55">
          <cell r="A55">
            <v>40330</v>
          </cell>
          <cell r="B55">
            <v>79.3</v>
          </cell>
          <cell r="C55">
            <v>90.55</v>
          </cell>
          <cell r="D55">
            <v>64.099999999999994</v>
          </cell>
          <cell r="E55">
            <v>71.622222222222206</v>
          </cell>
        </row>
        <row r="56">
          <cell r="A56">
            <v>40360</v>
          </cell>
          <cell r="B56">
            <v>78.2</v>
          </cell>
          <cell r="C56">
            <v>89.65</v>
          </cell>
          <cell r="D56">
            <v>64.320000000000007</v>
          </cell>
          <cell r="E56">
            <v>72.177777777777763</v>
          </cell>
        </row>
        <row r="57">
          <cell r="A57">
            <v>40391</v>
          </cell>
          <cell r="B57">
            <v>77.900000000000006</v>
          </cell>
          <cell r="C57">
            <v>88.75</v>
          </cell>
          <cell r="D57">
            <v>64.640000000000015</v>
          </cell>
          <cell r="E57">
            <v>72.577777777777769</v>
          </cell>
        </row>
        <row r="58">
          <cell r="A58">
            <v>40422</v>
          </cell>
          <cell r="B58">
            <v>78.3</v>
          </cell>
          <cell r="C58">
            <v>89.4</v>
          </cell>
          <cell r="D58">
            <v>65.359999999999985</v>
          </cell>
          <cell r="E58">
            <v>73.24444444444444</v>
          </cell>
        </row>
        <row r="59">
          <cell r="A59">
            <v>40452</v>
          </cell>
          <cell r="B59">
            <v>78.400000000000006</v>
          </cell>
          <cell r="C59">
            <v>89.3</v>
          </cell>
          <cell r="D59">
            <v>66.02000000000001</v>
          </cell>
          <cell r="E59">
            <v>73.922222222222217</v>
          </cell>
        </row>
        <row r="60">
          <cell r="A60">
            <v>40483</v>
          </cell>
          <cell r="B60">
            <v>79.2</v>
          </cell>
          <cell r="C60">
            <v>89.6</v>
          </cell>
          <cell r="D60">
            <v>66.86</v>
          </cell>
          <cell r="E60">
            <v>74.444444444444443</v>
          </cell>
        </row>
        <row r="61">
          <cell r="A61">
            <v>40513</v>
          </cell>
          <cell r="B61">
            <v>80.099999999999994</v>
          </cell>
          <cell r="C61">
            <v>90.15</v>
          </cell>
          <cell r="D61">
            <v>67.88</v>
          </cell>
          <cell r="E61">
            <v>75.133333333333326</v>
          </cell>
        </row>
        <row r="62">
          <cell r="A62">
            <v>40544</v>
          </cell>
          <cell r="B62">
            <v>81.2</v>
          </cell>
          <cell r="C62">
            <v>90.699999999999989</v>
          </cell>
          <cell r="D62">
            <v>69.38</v>
          </cell>
          <cell r="E62">
            <v>76.533333333333331</v>
          </cell>
        </row>
        <row r="63">
          <cell r="A63">
            <v>40575</v>
          </cell>
          <cell r="B63">
            <v>82</v>
          </cell>
          <cell r="C63">
            <v>91.65</v>
          </cell>
          <cell r="D63">
            <v>71.12</v>
          </cell>
          <cell r="E63">
            <v>77.911111111111097</v>
          </cell>
        </row>
        <row r="64">
          <cell r="A64">
            <v>40603</v>
          </cell>
          <cell r="B64">
            <v>81.7</v>
          </cell>
          <cell r="C64">
            <v>91.65</v>
          </cell>
          <cell r="D64">
            <v>72.760000000000005</v>
          </cell>
          <cell r="E64">
            <v>79.355555555555569</v>
          </cell>
        </row>
        <row r="65">
          <cell r="A65">
            <v>40634</v>
          </cell>
          <cell r="B65">
            <v>81.2</v>
          </cell>
          <cell r="C65">
            <v>91.1</v>
          </cell>
          <cell r="D65">
            <v>74.11999999999999</v>
          </cell>
          <cell r="E65">
            <v>80.355555555555554</v>
          </cell>
        </row>
        <row r="66">
          <cell r="A66">
            <v>40664</v>
          </cell>
          <cell r="B66">
            <v>80.599999999999994</v>
          </cell>
          <cell r="C66">
            <v>90.6</v>
          </cell>
          <cell r="D66">
            <v>75.059999999999988</v>
          </cell>
          <cell r="E66">
            <v>80.888888888888886</v>
          </cell>
        </row>
        <row r="67">
          <cell r="A67">
            <v>40695</v>
          </cell>
          <cell r="B67">
            <v>80</v>
          </cell>
          <cell r="C67">
            <v>90</v>
          </cell>
          <cell r="D67">
            <v>76.12</v>
          </cell>
          <cell r="E67">
            <v>81.822222222222237</v>
          </cell>
        </row>
        <row r="68">
          <cell r="A68">
            <v>40725</v>
          </cell>
          <cell r="B68">
            <v>80</v>
          </cell>
          <cell r="C68">
            <v>89.65</v>
          </cell>
          <cell r="D68">
            <v>77</v>
          </cell>
          <cell r="E68">
            <v>83.211111111111109</v>
          </cell>
        </row>
        <row r="69">
          <cell r="A69">
            <v>40756</v>
          </cell>
          <cell r="B69">
            <v>80.2</v>
          </cell>
          <cell r="C69">
            <v>89.75</v>
          </cell>
          <cell r="D69">
            <v>77.900000000000006</v>
          </cell>
          <cell r="E69">
            <v>84.055555555555557</v>
          </cell>
        </row>
        <row r="70">
          <cell r="A70">
            <v>40787</v>
          </cell>
          <cell r="B70">
            <v>80</v>
          </cell>
          <cell r="C70">
            <v>89.65</v>
          </cell>
          <cell r="D70">
            <v>78.900000000000006</v>
          </cell>
          <cell r="E70">
            <v>85.166666666666671</v>
          </cell>
        </row>
        <row r="71">
          <cell r="A71">
            <v>40817</v>
          </cell>
          <cell r="B71">
            <v>79.400000000000006</v>
          </cell>
          <cell r="C71">
            <v>89.1</v>
          </cell>
          <cell r="D71">
            <v>79.3</v>
          </cell>
          <cell r="E71">
            <v>85.811111111111103</v>
          </cell>
        </row>
        <row r="72">
          <cell r="A72">
            <v>40848</v>
          </cell>
          <cell r="B72">
            <v>78.599999999999994</v>
          </cell>
          <cell r="C72">
            <v>88.2</v>
          </cell>
          <cell r="D72">
            <v>78.960000000000008</v>
          </cell>
          <cell r="E72">
            <v>85.844444444444463</v>
          </cell>
        </row>
        <row r="73">
          <cell r="A73">
            <v>40878</v>
          </cell>
          <cell r="B73">
            <v>77.7</v>
          </cell>
          <cell r="C73">
            <v>87.6</v>
          </cell>
          <cell r="D73">
            <v>78.62</v>
          </cell>
          <cell r="E73">
            <v>85.144444444444446</v>
          </cell>
        </row>
        <row r="74">
          <cell r="A74">
            <v>40909</v>
          </cell>
          <cell r="B74">
            <v>78</v>
          </cell>
          <cell r="C74">
            <v>87.5</v>
          </cell>
          <cell r="D74">
            <v>79.599999999999994</v>
          </cell>
          <cell r="E74">
            <v>86.966666666666654</v>
          </cell>
        </row>
        <row r="75">
          <cell r="A75">
            <v>40940</v>
          </cell>
          <cell r="B75">
            <v>77.7</v>
          </cell>
          <cell r="C75">
            <v>87.2</v>
          </cell>
          <cell r="D75">
            <v>80.139999999999986</v>
          </cell>
          <cell r="E75">
            <v>87.333333333333314</v>
          </cell>
        </row>
        <row r="76">
          <cell r="A76">
            <v>40969</v>
          </cell>
          <cell r="B76">
            <v>77.099999999999994</v>
          </cell>
          <cell r="C76">
            <v>86.75</v>
          </cell>
          <cell r="D76">
            <v>80.2</v>
          </cell>
          <cell r="E76">
            <v>87.433333333333337</v>
          </cell>
        </row>
        <row r="77">
          <cell r="A77">
            <v>41000</v>
          </cell>
          <cell r="B77">
            <v>76.2</v>
          </cell>
          <cell r="C77">
            <v>86.1</v>
          </cell>
          <cell r="D77">
            <v>80.039999999999992</v>
          </cell>
          <cell r="E77">
            <v>87.800000000000011</v>
          </cell>
        </row>
        <row r="78">
          <cell r="A78">
            <v>41030</v>
          </cell>
          <cell r="B78">
            <v>75.8</v>
          </cell>
          <cell r="C78">
            <v>85.7</v>
          </cell>
          <cell r="D78">
            <v>80.239999999999995</v>
          </cell>
          <cell r="E78">
            <v>87.822222222222237</v>
          </cell>
        </row>
        <row r="79">
          <cell r="A79">
            <v>41061</v>
          </cell>
          <cell r="B79">
            <v>75.2</v>
          </cell>
          <cell r="C79">
            <v>85.05</v>
          </cell>
          <cell r="D79">
            <v>80.3</v>
          </cell>
          <cell r="E79">
            <v>87.555555555555557</v>
          </cell>
        </row>
        <row r="80">
          <cell r="A80">
            <v>41091</v>
          </cell>
          <cell r="B80">
            <v>74.2</v>
          </cell>
          <cell r="C80">
            <v>83.95</v>
          </cell>
          <cell r="D80">
            <v>79.78</v>
          </cell>
          <cell r="E80">
            <v>87.48888888888888</v>
          </cell>
        </row>
        <row r="81">
          <cell r="A81">
            <v>41122</v>
          </cell>
          <cell r="B81">
            <v>73.599999999999994</v>
          </cell>
          <cell r="C81">
            <v>83.5</v>
          </cell>
          <cell r="D81">
            <v>79.78</v>
          </cell>
          <cell r="E81">
            <v>88.011111111111106</v>
          </cell>
        </row>
        <row r="82">
          <cell r="A82">
            <v>41153</v>
          </cell>
          <cell r="B82">
            <v>73.2</v>
          </cell>
          <cell r="C82">
            <v>83.15</v>
          </cell>
          <cell r="D82">
            <v>80.179999999999993</v>
          </cell>
          <cell r="E82">
            <v>88.333333333333314</v>
          </cell>
        </row>
        <row r="83">
          <cell r="A83">
            <v>41183</v>
          </cell>
          <cell r="B83">
            <v>73</v>
          </cell>
          <cell r="C83">
            <v>82.95</v>
          </cell>
          <cell r="D83">
            <v>80.459999999999994</v>
          </cell>
          <cell r="E83">
            <v>88.522222222222226</v>
          </cell>
        </row>
        <row r="84">
          <cell r="A84">
            <v>41214</v>
          </cell>
          <cell r="B84">
            <v>72.8</v>
          </cell>
          <cell r="C84">
            <v>82.3</v>
          </cell>
          <cell r="D84">
            <v>80.099999999999994</v>
          </cell>
          <cell r="E84">
            <v>88.477777777777789</v>
          </cell>
        </row>
        <row r="85">
          <cell r="A85">
            <v>41244</v>
          </cell>
          <cell r="B85">
            <v>72.099999999999994</v>
          </cell>
          <cell r="C85">
            <v>81.599999999999994</v>
          </cell>
          <cell r="D85">
            <v>79.47999999999999</v>
          </cell>
          <cell r="E85">
            <v>87.111111111111128</v>
          </cell>
        </row>
        <row r="86">
          <cell r="A86">
            <v>41275</v>
          </cell>
          <cell r="B86">
            <v>72.400000000000006</v>
          </cell>
          <cell r="C86">
            <v>81.849999999999994</v>
          </cell>
          <cell r="D86">
            <v>80.680000000000007</v>
          </cell>
          <cell r="E86">
            <v>88.944444444444443</v>
          </cell>
        </row>
        <row r="87">
          <cell r="A87">
            <v>41306</v>
          </cell>
          <cell r="B87">
            <v>72.7</v>
          </cell>
          <cell r="C87">
            <v>81.7</v>
          </cell>
          <cell r="D87">
            <v>80.839999999999989</v>
          </cell>
          <cell r="E87">
            <v>88.955555555555549</v>
          </cell>
        </row>
        <row r="88">
          <cell r="A88">
            <v>41334</v>
          </cell>
          <cell r="B88">
            <v>73.400000000000006</v>
          </cell>
          <cell r="C88">
            <v>82.05</v>
          </cell>
          <cell r="D88">
            <v>81.299999999999983</v>
          </cell>
          <cell r="E88">
            <v>88.98888888888888</v>
          </cell>
        </row>
        <row r="89">
          <cell r="A89">
            <v>41365</v>
          </cell>
          <cell r="B89">
            <v>73.7</v>
          </cell>
          <cell r="C89">
            <v>82.25</v>
          </cell>
          <cell r="D89">
            <v>81.7</v>
          </cell>
          <cell r="E89">
            <v>89.25555555555556</v>
          </cell>
        </row>
        <row r="90">
          <cell r="A90">
            <v>41395</v>
          </cell>
          <cell r="B90">
            <v>73.900000000000006</v>
          </cell>
          <cell r="C90">
            <v>82.5</v>
          </cell>
          <cell r="D90">
            <v>81.78</v>
          </cell>
          <cell r="E90">
            <v>89.566666666666677</v>
          </cell>
        </row>
        <row r="91">
          <cell r="A91">
            <v>41426</v>
          </cell>
          <cell r="B91">
            <v>73.400000000000006</v>
          </cell>
          <cell r="C91">
            <v>82.25</v>
          </cell>
          <cell r="D91">
            <v>81.859999999999985</v>
          </cell>
          <cell r="E91">
            <v>88.811111111111103</v>
          </cell>
        </row>
        <row r="92">
          <cell r="A92">
            <v>41456</v>
          </cell>
          <cell r="B92">
            <v>73.3</v>
          </cell>
          <cell r="C92">
            <v>82.25</v>
          </cell>
          <cell r="D92">
            <v>82.78</v>
          </cell>
          <cell r="E92">
            <v>89.844444444444434</v>
          </cell>
        </row>
        <row r="93">
          <cell r="A93">
            <v>41487</v>
          </cell>
          <cell r="B93">
            <v>73.7</v>
          </cell>
          <cell r="C93">
            <v>82.800000000000011</v>
          </cell>
          <cell r="D93">
            <v>83.140000000000015</v>
          </cell>
          <cell r="E93">
            <v>90.244444444444426</v>
          </cell>
        </row>
        <row r="94">
          <cell r="A94">
            <v>41518</v>
          </cell>
          <cell r="B94">
            <v>74.2</v>
          </cell>
          <cell r="C94">
            <v>83.4</v>
          </cell>
          <cell r="D94">
            <v>83.76</v>
          </cell>
          <cell r="E94">
            <v>90.944444444444443</v>
          </cell>
        </row>
        <row r="95">
          <cell r="A95">
            <v>41548</v>
          </cell>
          <cell r="B95">
            <v>74.7</v>
          </cell>
          <cell r="C95">
            <v>83.85</v>
          </cell>
          <cell r="D95">
            <v>84.440000000000012</v>
          </cell>
          <cell r="E95">
            <v>91.077777777777769</v>
          </cell>
        </row>
        <row r="96">
          <cell r="A96">
            <v>41579</v>
          </cell>
          <cell r="B96">
            <v>74.5</v>
          </cell>
          <cell r="C96">
            <v>83.800000000000011</v>
          </cell>
          <cell r="D96">
            <v>84.740000000000009</v>
          </cell>
          <cell r="E96">
            <v>90.966666666666654</v>
          </cell>
        </row>
        <row r="97">
          <cell r="A97">
            <v>41609</v>
          </cell>
          <cell r="B97">
            <v>74.3</v>
          </cell>
          <cell r="C97">
            <v>83.800000000000011</v>
          </cell>
          <cell r="D97">
            <v>84.8</v>
          </cell>
          <cell r="E97">
            <v>91.344444444444463</v>
          </cell>
        </row>
        <row r="98">
          <cell r="A98">
            <v>41640</v>
          </cell>
          <cell r="B98">
            <v>75</v>
          </cell>
          <cell r="C98">
            <v>84.300000000000011</v>
          </cell>
          <cell r="D98">
            <v>85.460000000000008</v>
          </cell>
          <cell r="E98">
            <v>92.188888888888883</v>
          </cell>
        </row>
        <row r="99">
          <cell r="A99">
            <v>41671</v>
          </cell>
          <cell r="B99">
            <v>75.599999999999994</v>
          </cell>
          <cell r="C99">
            <v>85.1</v>
          </cell>
          <cell r="D99">
            <v>85.88</v>
          </cell>
          <cell r="E99">
            <v>92.577777777777783</v>
          </cell>
        </row>
        <row r="100">
          <cell r="A100">
            <v>41699</v>
          </cell>
          <cell r="B100">
            <v>76</v>
          </cell>
          <cell r="C100">
            <v>85.6</v>
          </cell>
          <cell r="D100">
            <v>86.47999999999999</v>
          </cell>
          <cell r="E100">
            <v>92.90000000000002</v>
          </cell>
        </row>
        <row r="101">
          <cell r="A101">
            <v>41730</v>
          </cell>
          <cell r="B101">
            <v>76</v>
          </cell>
          <cell r="C101">
            <v>85.6</v>
          </cell>
          <cell r="D101">
            <v>86.72</v>
          </cell>
          <cell r="E101">
            <v>92.76666666666668</v>
          </cell>
        </row>
        <row r="102">
          <cell r="A102">
            <v>41760</v>
          </cell>
          <cell r="B102">
            <v>75.7</v>
          </cell>
          <cell r="C102">
            <v>85.6</v>
          </cell>
          <cell r="D102">
            <v>86.62</v>
          </cell>
          <cell r="E102">
            <v>92.988888888888894</v>
          </cell>
        </row>
        <row r="103">
          <cell r="A103">
            <v>41791</v>
          </cell>
          <cell r="B103">
            <v>75.599999999999994</v>
          </cell>
          <cell r="C103">
            <v>85.4</v>
          </cell>
          <cell r="D103">
            <v>86.759999999999991</v>
          </cell>
          <cell r="E103">
            <v>93.044444444444451</v>
          </cell>
        </row>
        <row r="104">
          <cell r="A104">
            <v>41821</v>
          </cell>
          <cell r="B104">
            <v>75.7</v>
          </cell>
          <cell r="C104">
            <v>85.7</v>
          </cell>
          <cell r="D104">
            <v>87.08</v>
          </cell>
          <cell r="E104">
            <v>92.822222222222237</v>
          </cell>
        </row>
        <row r="105">
          <cell r="A105">
            <v>41852</v>
          </cell>
          <cell r="B105">
            <v>76.400000000000006</v>
          </cell>
          <cell r="C105">
            <v>86.05</v>
          </cell>
          <cell r="D105">
            <v>87.5</v>
          </cell>
          <cell r="E105">
            <v>93.444444444444443</v>
          </cell>
        </row>
        <row r="106">
          <cell r="A106">
            <v>41883</v>
          </cell>
          <cell r="B106">
            <v>77.099999999999994</v>
          </cell>
          <cell r="C106">
            <v>86.75</v>
          </cell>
          <cell r="D106">
            <v>88.3</v>
          </cell>
          <cell r="E106">
            <v>94</v>
          </cell>
        </row>
        <row r="107">
          <cell r="A107">
            <v>41913</v>
          </cell>
          <cell r="B107">
            <v>77.5</v>
          </cell>
          <cell r="C107">
            <v>87.300000000000011</v>
          </cell>
          <cell r="D107">
            <v>89.02000000000001</v>
          </cell>
          <cell r="E107">
            <v>94.244444444444454</v>
          </cell>
        </row>
        <row r="108">
          <cell r="A108">
            <v>41944</v>
          </cell>
          <cell r="B108">
            <v>77.5</v>
          </cell>
          <cell r="C108">
            <v>87.5</v>
          </cell>
          <cell r="D108">
            <v>89.62</v>
          </cell>
          <cell r="E108">
            <v>94.622222222222206</v>
          </cell>
        </row>
        <row r="109">
          <cell r="A109">
            <v>41974</v>
          </cell>
          <cell r="B109">
            <v>77.400000000000006</v>
          </cell>
          <cell r="C109">
            <v>87.7</v>
          </cell>
          <cell r="D109">
            <v>90.140000000000015</v>
          </cell>
          <cell r="E109">
            <v>94.655555555555551</v>
          </cell>
        </row>
        <row r="110">
          <cell r="A110">
            <v>42005</v>
          </cell>
          <cell r="B110">
            <v>77.900000000000006</v>
          </cell>
          <cell r="C110">
            <v>88.199999999999989</v>
          </cell>
          <cell r="D110">
            <v>91</v>
          </cell>
          <cell r="E110">
            <v>95.066666666666663</v>
          </cell>
        </row>
        <row r="111">
          <cell r="A111">
            <v>42036</v>
          </cell>
          <cell r="B111">
            <v>78.5</v>
          </cell>
          <cell r="C111">
            <v>88.8</v>
          </cell>
          <cell r="D111">
            <v>91.92</v>
          </cell>
          <cell r="E111">
            <v>95.37777777777778</v>
          </cell>
        </row>
        <row r="112">
          <cell r="A112">
            <v>42064</v>
          </cell>
          <cell r="B112">
            <v>79.400000000000006</v>
          </cell>
          <cell r="C112">
            <v>89.75</v>
          </cell>
          <cell r="D112">
            <v>92.97999999999999</v>
          </cell>
          <cell r="E112">
            <v>96.066666666666677</v>
          </cell>
        </row>
        <row r="113">
          <cell r="A113">
            <v>42095</v>
          </cell>
          <cell r="B113">
            <v>80.2</v>
          </cell>
          <cell r="C113">
            <v>90.65</v>
          </cell>
          <cell r="D113">
            <v>93.78</v>
          </cell>
          <cell r="E113">
            <v>96.644444444444446</v>
          </cell>
        </row>
        <row r="114">
          <cell r="A114">
            <v>42125</v>
          </cell>
          <cell r="B114">
            <v>80.900000000000006</v>
          </cell>
          <cell r="C114">
            <v>91.449999999999989</v>
          </cell>
          <cell r="D114">
            <v>94.72</v>
          </cell>
          <cell r="E114">
            <v>96.855555555555554</v>
          </cell>
        </row>
        <row r="115">
          <cell r="A115">
            <v>42156</v>
          </cell>
          <cell r="B115">
            <v>81.400000000000006</v>
          </cell>
          <cell r="C115">
            <v>91.95</v>
          </cell>
          <cell r="D115">
            <v>95.52000000000001</v>
          </cell>
          <cell r="E115">
            <v>97.1</v>
          </cell>
        </row>
        <row r="116">
          <cell r="A116">
            <v>42186</v>
          </cell>
          <cell r="B116">
            <v>82.5</v>
          </cell>
          <cell r="C116">
            <v>92.949999999999989</v>
          </cell>
          <cell r="D116">
            <v>96.640000000000015</v>
          </cell>
          <cell r="E116">
            <v>97.688888888888883</v>
          </cell>
        </row>
        <row r="117">
          <cell r="A117">
            <v>42217</v>
          </cell>
          <cell r="B117">
            <v>83.2</v>
          </cell>
          <cell r="C117">
            <v>93.65</v>
          </cell>
          <cell r="D117">
            <v>97.47999999999999</v>
          </cell>
          <cell r="E117">
            <v>98.177777777777763</v>
          </cell>
        </row>
        <row r="118">
          <cell r="A118">
            <v>42248</v>
          </cell>
          <cell r="B118">
            <v>83.9</v>
          </cell>
          <cell r="C118">
            <v>94.35</v>
          </cell>
          <cell r="D118">
            <v>98.34</v>
          </cell>
          <cell r="E118">
            <v>98.455555555555577</v>
          </cell>
        </row>
        <row r="119">
          <cell r="A119">
            <v>42278</v>
          </cell>
          <cell r="B119">
            <v>84.4</v>
          </cell>
          <cell r="C119">
            <v>94.85</v>
          </cell>
          <cell r="D119">
            <v>98.88</v>
          </cell>
          <cell r="E119">
            <v>99.26666666666668</v>
          </cell>
        </row>
        <row r="120">
          <cell r="A120">
            <v>42309</v>
          </cell>
          <cell r="B120">
            <v>84.8</v>
          </cell>
          <cell r="C120">
            <v>94.85</v>
          </cell>
          <cell r="D120">
            <v>98.639999999999986</v>
          </cell>
          <cell r="E120">
            <v>99.199999999999989</v>
          </cell>
        </row>
        <row r="121">
          <cell r="A121">
            <v>42339</v>
          </cell>
          <cell r="B121">
            <v>84.4</v>
          </cell>
          <cell r="C121">
            <v>94.449999999999989</v>
          </cell>
          <cell r="D121">
            <v>97.9</v>
          </cell>
          <cell r="E121">
            <v>98.711111111111109</v>
          </cell>
        </row>
        <row r="122">
          <cell r="A122">
            <v>42370</v>
          </cell>
          <cell r="B122">
            <v>84.2</v>
          </cell>
          <cell r="C122">
            <v>94.45</v>
          </cell>
          <cell r="D122">
            <v>97.92</v>
          </cell>
          <cell r="E122">
            <v>98.466666666666683</v>
          </cell>
        </row>
        <row r="123">
          <cell r="A123">
            <v>42401</v>
          </cell>
          <cell r="B123">
            <v>84.4</v>
          </cell>
          <cell r="C123">
            <v>94.699999999999989</v>
          </cell>
          <cell r="D123">
            <v>97.62</v>
          </cell>
          <cell r="E123">
            <v>99.37777777777778</v>
          </cell>
        </row>
        <row r="124">
          <cell r="A124">
            <v>42430</v>
          </cell>
          <cell r="B124">
            <v>84.5</v>
          </cell>
          <cell r="C124">
            <v>94.75</v>
          </cell>
          <cell r="D124">
            <v>97.47999999999999</v>
          </cell>
          <cell r="E124">
            <v>98.98888888888888</v>
          </cell>
        </row>
        <row r="125">
          <cell r="A125">
            <v>42461</v>
          </cell>
          <cell r="B125">
            <v>84.8</v>
          </cell>
          <cell r="C125">
            <v>94.95</v>
          </cell>
          <cell r="D125">
            <v>97.02000000000001</v>
          </cell>
          <cell r="E125">
            <v>99.4</v>
          </cell>
        </row>
        <row r="126">
          <cell r="A126">
            <v>42491</v>
          </cell>
          <cell r="B126">
            <v>85.5</v>
          </cell>
          <cell r="C126">
            <v>95.2</v>
          </cell>
          <cell r="D126">
            <v>97.02000000000001</v>
          </cell>
          <cell r="E126">
            <v>99.077777777777769</v>
          </cell>
        </row>
        <row r="127">
          <cell r="A127">
            <v>42522</v>
          </cell>
          <cell r="B127">
            <v>86.6</v>
          </cell>
          <cell r="C127">
            <v>95.6</v>
          </cell>
          <cell r="D127">
            <v>96.960000000000008</v>
          </cell>
          <cell r="E127">
            <v>99.288888888888877</v>
          </cell>
        </row>
        <row r="128">
          <cell r="A128">
            <v>42552</v>
          </cell>
          <cell r="B128">
            <v>87.9</v>
          </cell>
          <cell r="C128">
            <v>96.35</v>
          </cell>
          <cell r="D128">
            <v>97.320000000000007</v>
          </cell>
          <cell r="E128">
            <v>99.488888888888894</v>
          </cell>
        </row>
        <row r="129">
          <cell r="A129">
            <v>42583</v>
          </cell>
          <cell r="B129">
            <v>89.2</v>
          </cell>
          <cell r="C129">
            <v>97.2</v>
          </cell>
          <cell r="D129">
            <v>97.74</v>
          </cell>
          <cell r="E129">
            <v>99.844444444444434</v>
          </cell>
        </row>
        <row r="130">
          <cell r="A130">
            <v>42614</v>
          </cell>
          <cell r="B130">
            <v>90.4</v>
          </cell>
          <cell r="C130">
            <v>98.15</v>
          </cell>
          <cell r="D130">
            <v>98.6</v>
          </cell>
          <cell r="E130">
            <v>100.33333333333333</v>
          </cell>
        </row>
        <row r="131">
          <cell r="A131">
            <v>42644</v>
          </cell>
          <cell r="B131">
            <v>91.6</v>
          </cell>
          <cell r="C131">
            <v>99</v>
          </cell>
          <cell r="D131">
            <v>99.26</v>
          </cell>
          <cell r="E131">
            <v>100.83333333333333</v>
          </cell>
        </row>
        <row r="132">
          <cell r="A132">
            <v>42675</v>
          </cell>
          <cell r="B132">
            <v>91.8</v>
          </cell>
          <cell r="C132">
            <v>99</v>
          </cell>
          <cell r="D132">
            <v>99.460000000000008</v>
          </cell>
          <cell r="E132">
            <v>100.74444444444444</v>
          </cell>
        </row>
        <row r="133">
          <cell r="A133">
            <v>42705</v>
          </cell>
          <cell r="B133">
            <v>91.2</v>
          </cell>
          <cell r="C133">
            <v>98.6</v>
          </cell>
          <cell r="D133">
            <v>99.47999999999999</v>
          </cell>
          <cell r="E133">
            <v>100.3111111111111</v>
          </cell>
        </row>
        <row r="134">
          <cell r="A134">
            <v>42736</v>
          </cell>
          <cell r="B134">
            <v>91</v>
          </cell>
          <cell r="C134">
            <v>98.35</v>
          </cell>
          <cell r="D134">
            <v>99.11999999999999</v>
          </cell>
          <cell r="E134">
            <v>100.02222222222223</v>
          </cell>
        </row>
        <row r="135">
          <cell r="A135">
            <v>42767</v>
          </cell>
          <cell r="B135">
            <v>91</v>
          </cell>
          <cell r="C135">
            <v>98.35</v>
          </cell>
          <cell r="D135">
            <v>99.52000000000001</v>
          </cell>
          <cell r="E135">
            <v>100.53333333333335</v>
          </cell>
        </row>
        <row r="136">
          <cell r="A136">
            <v>42795</v>
          </cell>
          <cell r="B136">
            <v>91.7</v>
          </cell>
          <cell r="C136">
            <v>98.6</v>
          </cell>
          <cell r="D136">
            <v>99.539999999999992</v>
          </cell>
          <cell r="E136">
            <v>100.25555555555555</v>
          </cell>
        </row>
        <row r="137">
          <cell r="A137">
            <v>42826</v>
          </cell>
          <cell r="B137">
            <v>92</v>
          </cell>
          <cell r="C137">
            <v>98.65</v>
          </cell>
          <cell r="D137">
            <v>99.44</v>
          </cell>
          <cell r="E137">
            <v>99.90000000000002</v>
          </cell>
        </row>
        <row r="138">
          <cell r="A138">
            <v>42856</v>
          </cell>
          <cell r="B138">
            <v>93.4</v>
          </cell>
          <cell r="C138">
            <v>98.9</v>
          </cell>
          <cell r="D138">
            <v>99.440000000000012</v>
          </cell>
          <cell r="E138">
            <v>99.922222222222231</v>
          </cell>
        </row>
        <row r="139">
          <cell r="A139">
            <v>42887</v>
          </cell>
          <cell r="B139">
            <v>95.3</v>
          </cell>
          <cell r="C139">
            <v>99.45</v>
          </cell>
          <cell r="D139">
            <v>99.759999999999991</v>
          </cell>
          <cell r="E139">
            <v>100.24444444444444</v>
          </cell>
        </row>
        <row r="140">
          <cell r="A140">
            <v>42917</v>
          </cell>
          <cell r="B140">
            <v>97.7</v>
          </cell>
          <cell r="C140">
            <v>100.1</v>
          </cell>
          <cell r="D140">
            <v>100.26</v>
          </cell>
          <cell r="E140">
            <v>100.55555555555556</v>
          </cell>
        </row>
        <row r="141">
          <cell r="A141">
            <v>42948</v>
          </cell>
          <cell r="B141">
            <v>98</v>
          </cell>
          <cell r="C141">
            <v>100.44999999999999</v>
          </cell>
          <cell r="D141">
            <v>100.47999999999999</v>
          </cell>
          <cell r="E141">
            <v>100.12222222222222</v>
          </cell>
        </row>
        <row r="142">
          <cell r="A142">
            <v>42979</v>
          </cell>
          <cell r="B142">
            <v>98.3</v>
          </cell>
          <cell r="C142">
            <v>100.55</v>
          </cell>
          <cell r="D142">
            <v>100.52000000000001</v>
          </cell>
          <cell r="E142">
            <v>100.48888888888888</v>
          </cell>
        </row>
        <row r="143">
          <cell r="A143">
            <v>43009</v>
          </cell>
          <cell r="B143">
            <v>99.4</v>
          </cell>
          <cell r="C143">
            <v>100.6</v>
          </cell>
          <cell r="D143">
            <v>100.34</v>
          </cell>
          <cell r="E143">
            <v>100.28888888888889</v>
          </cell>
        </row>
        <row r="144">
          <cell r="A144">
            <v>43040</v>
          </cell>
          <cell r="B144">
            <v>100</v>
          </cell>
          <cell r="C144">
            <v>100</v>
          </cell>
          <cell r="D144">
            <v>100</v>
          </cell>
          <cell r="E144">
            <v>100</v>
          </cell>
        </row>
        <row r="145">
          <cell r="A145">
            <v>43070</v>
          </cell>
          <cell r="B145">
            <v>101</v>
          </cell>
          <cell r="C145">
            <v>99.55</v>
          </cell>
          <cell r="D145">
            <v>99.46</v>
          </cell>
          <cell r="E145">
            <v>99.322222222222223</v>
          </cell>
        </row>
        <row r="146">
          <cell r="A146">
            <v>43101</v>
          </cell>
          <cell r="B146">
            <v>103</v>
          </cell>
          <cell r="C146">
            <v>99.7</v>
          </cell>
          <cell r="D146">
            <v>99.4</v>
          </cell>
          <cell r="E146">
            <v>98.811111111111103</v>
          </cell>
        </row>
        <row r="147">
          <cell r="A147">
            <v>43132</v>
          </cell>
          <cell r="B147">
            <v>104.8</v>
          </cell>
          <cell r="C147">
            <v>99.75</v>
          </cell>
          <cell r="D147">
            <v>99.580000000000013</v>
          </cell>
          <cell r="E147">
            <v>99.077777777777769</v>
          </cell>
        </row>
        <row r="148">
          <cell r="A148">
            <v>43160</v>
          </cell>
          <cell r="B148">
            <v>106.1</v>
          </cell>
          <cell r="C148">
            <v>99.9</v>
          </cell>
          <cell r="D148">
            <v>99.46</v>
          </cell>
          <cell r="E148">
            <v>98.666666666666671</v>
          </cell>
        </row>
        <row r="149">
          <cell r="A149">
            <v>43191</v>
          </cell>
          <cell r="B149">
            <v>107.4</v>
          </cell>
          <cell r="C149">
            <v>99.5</v>
          </cell>
          <cell r="D149">
            <v>99.78</v>
          </cell>
          <cell r="E149">
            <v>98.12222222222222</v>
          </cell>
        </row>
        <row r="150">
          <cell r="A150">
            <v>43221</v>
          </cell>
          <cell r="B150">
            <v>107.9</v>
          </cell>
          <cell r="C150">
            <v>99.35</v>
          </cell>
          <cell r="D150">
            <v>99.200000000000017</v>
          </cell>
          <cell r="E150">
            <v>97.24444444444444</v>
          </cell>
        </row>
        <row r="151">
          <cell r="A151">
            <v>43252</v>
          </cell>
          <cell r="B151">
            <v>108.6</v>
          </cell>
          <cell r="C151">
            <v>99.1</v>
          </cell>
          <cell r="D151">
            <v>98.78</v>
          </cell>
          <cell r="E151">
            <v>97.233333333333334</v>
          </cell>
        </row>
        <row r="152">
          <cell r="A152">
            <v>43282</v>
          </cell>
          <cell r="B152">
            <v>110.3</v>
          </cell>
          <cell r="C152">
            <v>99.050000000000011</v>
          </cell>
          <cell r="D152">
            <v>98.4</v>
          </cell>
          <cell r="E152">
            <v>96.255555555555546</v>
          </cell>
        </row>
        <row r="153">
          <cell r="A153">
            <v>43313</v>
          </cell>
          <cell r="B153">
            <v>115</v>
          </cell>
          <cell r="C153">
            <v>100.1</v>
          </cell>
          <cell r="D153">
            <v>98.96</v>
          </cell>
          <cell r="E153">
            <v>96.25555555555556</v>
          </cell>
        </row>
        <row r="154">
          <cell r="A154">
            <v>43344</v>
          </cell>
          <cell r="B154">
            <v>121.5</v>
          </cell>
          <cell r="C154">
            <v>100.7</v>
          </cell>
          <cell r="D154">
            <v>99.559999999999988</v>
          </cell>
          <cell r="E154">
            <v>96.344444444444449</v>
          </cell>
        </row>
        <row r="155">
          <cell r="A155">
            <v>43374</v>
          </cell>
          <cell r="B155">
            <v>122.4</v>
          </cell>
          <cell r="C155">
            <v>101.05</v>
          </cell>
          <cell r="D155">
            <v>100.08</v>
          </cell>
          <cell r="E155">
            <v>95.499999999999986</v>
          </cell>
        </row>
        <row r="156">
          <cell r="A156">
            <v>43405</v>
          </cell>
          <cell r="B156">
            <v>120.6</v>
          </cell>
          <cell r="C156">
            <v>100.4</v>
          </cell>
          <cell r="D156">
            <v>99.72</v>
          </cell>
          <cell r="E156">
            <v>95.022222222222226</v>
          </cell>
        </row>
        <row r="157">
          <cell r="A157">
            <v>43435</v>
          </cell>
          <cell r="B157">
            <v>119.1</v>
          </cell>
          <cell r="C157">
            <v>100.15</v>
          </cell>
          <cell r="D157">
            <v>99.38</v>
          </cell>
          <cell r="E157">
            <v>94.344444444444434</v>
          </cell>
        </row>
        <row r="158">
          <cell r="A158">
            <v>43466</v>
          </cell>
          <cell r="B158">
            <v>117.9</v>
          </cell>
          <cell r="C158">
            <v>99.9</v>
          </cell>
          <cell r="D158">
            <v>99.28</v>
          </cell>
          <cell r="E158">
            <v>93.922222222222231</v>
          </cell>
        </row>
        <row r="159">
          <cell r="A159">
            <v>43497</v>
          </cell>
          <cell r="B159">
            <v>117.2</v>
          </cell>
          <cell r="C159">
            <v>99.35</v>
          </cell>
          <cell r="D159">
            <v>99.02000000000001</v>
          </cell>
          <cell r="E159">
            <v>93.533333333333331</v>
          </cell>
        </row>
        <row r="160">
          <cell r="A160">
            <v>43525</v>
          </cell>
          <cell r="B160">
            <v>116.1</v>
          </cell>
          <cell r="C160">
            <v>98.9</v>
          </cell>
          <cell r="D160">
            <v>98.7</v>
          </cell>
          <cell r="E160">
            <v>92.866666666666674</v>
          </cell>
        </row>
        <row r="161">
          <cell r="A161">
            <v>43556</v>
          </cell>
          <cell r="B161">
            <v>116.1</v>
          </cell>
          <cell r="C161">
            <v>98.8</v>
          </cell>
          <cell r="D161">
            <v>98.66</v>
          </cell>
          <cell r="E161">
            <v>92.266666666666666</v>
          </cell>
        </row>
        <row r="162">
          <cell r="A162">
            <v>43586</v>
          </cell>
          <cell r="B162">
            <v>117.3</v>
          </cell>
          <cell r="C162">
            <v>98.4</v>
          </cell>
          <cell r="D162">
            <v>98.320000000000007</v>
          </cell>
          <cell r="E162">
            <v>91.577777777777769</v>
          </cell>
        </row>
        <row r="163">
          <cell r="A163">
            <v>43617</v>
          </cell>
          <cell r="B163">
            <v>119.7</v>
          </cell>
          <cell r="C163">
            <v>98.5</v>
          </cell>
          <cell r="D163">
            <v>98.34</v>
          </cell>
          <cell r="E163">
            <v>91.555555555555557</v>
          </cell>
        </row>
        <row r="164">
          <cell r="A164">
            <v>43647</v>
          </cell>
          <cell r="B164">
            <v>122.2</v>
          </cell>
          <cell r="C164">
            <v>98.7</v>
          </cell>
          <cell r="D164">
            <v>98.66</v>
          </cell>
          <cell r="E164">
            <v>91.211111111111123</v>
          </cell>
        </row>
        <row r="165">
          <cell r="A165">
            <v>43678</v>
          </cell>
          <cell r="B165">
            <v>123.9</v>
          </cell>
          <cell r="C165">
            <v>98.85</v>
          </cell>
          <cell r="D165">
            <v>99.06</v>
          </cell>
          <cell r="E165">
            <v>90.955555555555549</v>
          </cell>
        </row>
        <row r="166">
          <cell r="A166">
            <v>43709</v>
          </cell>
          <cell r="B166">
            <v>125.3</v>
          </cell>
          <cell r="C166">
            <v>99.1</v>
          </cell>
          <cell r="D166">
            <v>99.62</v>
          </cell>
          <cell r="E166">
            <v>90.800000000000011</v>
          </cell>
        </row>
        <row r="167">
          <cell r="A167">
            <v>43739</v>
          </cell>
          <cell r="B167">
            <v>127.2</v>
          </cell>
          <cell r="C167">
            <v>99.5</v>
          </cell>
          <cell r="D167">
            <v>100.17999999999999</v>
          </cell>
          <cell r="E167">
            <v>90.844444444444434</v>
          </cell>
        </row>
        <row r="168">
          <cell r="A168">
            <v>43770</v>
          </cell>
          <cell r="B168">
            <v>129.5</v>
          </cell>
          <cell r="C168">
            <v>99.85</v>
          </cell>
          <cell r="D168">
            <v>101.62</v>
          </cell>
          <cell r="E168">
            <v>90.666666666666671</v>
          </cell>
        </row>
        <row r="169">
          <cell r="A169">
            <v>43800</v>
          </cell>
          <cell r="B169">
            <v>131.69999999999999</v>
          </cell>
          <cell r="C169">
            <v>100.4</v>
          </cell>
          <cell r="D169">
            <v>102.85999999999999</v>
          </cell>
          <cell r="E169">
            <v>91.311111111111117</v>
          </cell>
        </row>
        <row r="170">
          <cell r="A170">
            <v>43831</v>
          </cell>
          <cell r="B170">
            <v>132.80000000000001</v>
          </cell>
          <cell r="C170">
            <v>101.45</v>
          </cell>
          <cell r="D170">
            <v>103.56000000000002</v>
          </cell>
          <cell r="E170">
            <v>91.522222222222211</v>
          </cell>
        </row>
        <row r="171">
          <cell r="A171">
            <v>43862</v>
          </cell>
          <cell r="B171">
            <v>134.6</v>
          </cell>
          <cell r="C171">
            <v>103.65</v>
          </cell>
          <cell r="D171">
            <v>104.74000000000001</v>
          </cell>
          <cell r="E171">
            <v>92.766666666666666</v>
          </cell>
        </row>
        <row r="172">
          <cell r="A172">
            <v>43891</v>
          </cell>
          <cell r="B172">
            <v>135.69999999999999</v>
          </cell>
          <cell r="C172">
            <v>105.85</v>
          </cell>
          <cell r="D172">
            <v>105.02000000000001</v>
          </cell>
          <cell r="E172">
            <v>92.622222222222234</v>
          </cell>
        </row>
        <row r="173">
          <cell r="A173">
            <v>43922</v>
          </cell>
          <cell r="B173">
            <v>134.5</v>
          </cell>
          <cell r="C173">
            <v>106.44999999999999</v>
          </cell>
          <cell r="D173">
            <v>105.05999999999999</v>
          </cell>
          <cell r="E173">
            <v>92.922222222222203</v>
          </cell>
        </row>
        <row r="174">
          <cell r="A174">
            <v>43952</v>
          </cell>
          <cell r="B174">
            <v>135.19999999999999</v>
          </cell>
          <cell r="C174">
            <v>107.8</v>
          </cell>
          <cell r="D174">
            <v>105.8</v>
          </cell>
          <cell r="E174">
            <v>93.74444444444444</v>
          </cell>
        </row>
        <row r="175">
          <cell r="A175">
            <v>43983</v>
          </cell>
          <cell r="B175">
            <v>140.19999999999999</v>
          </cell>
          <cell r="C175">
            <v>109.95</v>
          </cell>
          <cell r="D175">
            <v>107.2</v>
          </cell>
          <cell r="E175">
            <v>95.166666666666671</v>
          </cell>
        </row>
        <row r="176">
          <cell r="A176">
            <v>44013</v>
          </cell>
          <cell r="B176">
            <v>147.30000000000001</v>
          </cell>
          <cell r="C176">
            <v>111.80000000000001</v>
          </cell>
          <cell r="D176">
            <v>108.32000000000001</v>
          </cell>
          <cell r="E176">
            <v>97.12222222222222</v>
          </cell>
        </row>
        <row r="177">
          <cell r="A177">
            <v>44044</v>
          </cell>
          <cell r="B177">
            <v>152</v>
          </cell>
          <cell r="C177">
            <v>112.45</v>
          </cell>
          <cell r="D177">
            <v>109.22</v>
          </cell>
          <cell r="E177">
            <v>98.911111111111097</v>
          </cell>
        </row>
        <row r="178">
          <cell r="A178">
            <v>44075</v>
          </cell>
          <cell r="B178">
            <v>154.19999999999999</v>
          </cell>
          <cell r="C178">
            <v>113.25</v>
          </cell>
          <cell r="D178">
            <v>110.32000000000001</v>
          </cell>
          <cell r="E178">
            <v>99.63333333333334</v>
          </cell>
        </row>
        <row r="179">
          <cell r="A179">
            <v>44105</v>
          </cell>
          <cell r="B179">
            <v>155.4</v>
          </cell>
          <cell r="C179">
            <v>114.30000000000001</v>
          </cell>
          <cell r="D179">
            <v>112.35999999999999</v>
          </cell>
          <cell r="E179">
            <v>100.35555555555555</v>
          </cell>
        </row>
        <row r="180">
          <cell r="A180">
            <v>44136</v>
          </cell>
          <cell r="B180">
            <v>158.30000000000001</v>
          </cell>
          <cell r="C180">
            <v>116.55</v>
          </cell>
          <cell r="D180">
            <v>115.88</v>
          </cell>
          <cell r="E180">
            <v>102.18888888888888</v>
          </cell>
        </row>
        <row r="181">
          <cell r="A181">
            <v>44166</v>
          </cell>
          <cell r="B181">
            <v>161.6</v>
          </cell>
          <cell r="C181">
            <v>119.19999999999999</v>
          </cell>
          <cell r="D181">
            <v>119.01999999999998</v>
          </cell>
          <cell r="E181">
            <v>104.48888888888889</v>
          </cell>
        </row>
        <row r="182">
          <cell r="A182">
            <v>44197</v>
          </cell>
          <cell r="B182">
            <v>166.7</v>
          </cell>
          <cell r="C182">
            <v>123.19999999999999</v>
          </cell>
          <cell r="D182">
            <v>121.36000000000001</v>
          </cell>
          <cell r="E182">
            <v>105.8</v>
          </cell>
        </row>
        <row r="183">
          <cell r="A183">
            <v>44228</v>
          </cell>
          <cell r="B183">
            <v>169</v>
          </cell>
          <cell r="C183">
            <v>126.65</v>
          </cell>
          <cell r="D183">
            <v>122.7</v>
          </cell>
          <cell r="E183">
            <v>107.17777777777779</v>
          </cell>
        </row>
        <row r="184">
          <cell r="A184">
            <v>44256</v>
          </cell>
          <cell r="B184">
            <v>169.7</v>
          </cell>
          <cell r="C184">
            <v>130.15</v>
          </cell>
          <cell r="D184">
            <v>123.72</v>
          </cell>
          <cell r="E184">
            <v>108.36666666666667</v>
          </cell>
        </row>
        <row r="185">
          <cell r="A185">
            <v>44287</v>
          </cell>
          <cell r="B185">
            <v>171</v>
          </cell>
          <cell r="C185">
            <v>133.35</v>
          </cell>
          <cell r="D185">
            <v>124.9</v>
          </cell>
          <cell r="E185">
            <v>108.6888888888889</v>
          </cell>
        </row>
        <row r="186">
          <cell r="A186">
            <v>44317</v>
          </cell>
          <cell r="B186">
            <v>174.1</v>
          </cell>
          <cell r="C186">
            <v>137.5</v>
          </cell>
          <cell r="D186">
            <v>125.76000000000002</v>
          </cell>
          <cell r="E186">
            <v>110.04444444444444</v>
          </cell>
        </row>
        <row r="187">
          <cell r="A187">
            <v>44348</v>
          </cell>
          <cell r="B187">
            <v>178.1</v>
          </cell>
          <cell r="C187">
            <v>142.65</v>
          </cell>
          <cell r="D187">
            <v>127.75999999999999</v>
          </cell>
          <cell r="E187">
            <v>111.17777777777778</v>
          </cell>
        </row>
        <row r="188">
          <cell r="A188">
            <v>44378</v>
          </cell>
          <cell r="B188">
            <v>182.1</v>
          </cell>
          <cell r="C188">
            <v>148.44999999999999</v>
          </cell>
          <cell r="D188">
            <v>129.69999999999999</v>
          </cell>
          <cell r="E188">
            <v>112.3111111111111</v>
          </cell>
        </row>
        <row r="189">
          <cell r="A189">
            <v>44409</v>
          </cell>
          <cell r="B189">
            <v>185.6</v>
          </cell>
          <cell r="C189">
            <v>154.4</v>
          </cell>
          <cell r="D189">
            <v>131.38</v>
          </cell>
          <cell r="E189">
            <v>114.16666666666669</v>
          </cell>
        </row>
        <row r="190">
          <cell r="A190">
            <v>44440</v>
          </cell>
          <cell r="B190">
            <v>188.5</v>
          </cell>
          <cell r="C190">
            <v>158.69999999999999</v>
          </cell>
          <cell r="D190">
            <v>133.18</v>
          </cell>
          <cell r="E190">
            <v>116.43333333333334</v>
          </cell>
        </row>
        <row r="191">
          <cell r="A191">
            <v>44470</v>
          </cell>
          <cell r="B191">
            <v>189</v>
          </cell>
          <cell r="C191">
            <v>160.80000000000001</v>
          </cell>
          <cell r="D191">
            <v>134.60000000000002</v>
          </cell>
          <cell r="E191">
            <v>117.14444444444445</v>
          </cell>
        </row>
        <row r="192">
          <cell r="A192">
            <v>44501</v>
          </cell>
          <cell r="B192">
            <v>185.7</v>
          </cell>
          <cell r="C192">
            <v>160.55000000000001</v>
          </cell>
          <cell r="D192">
            <v>133.71999999999997</v>
          </cell>
          <cell r="E192">
            <v>116.73333333333332</v>
          </cell>
        </row>
        <row r="193">
          <cell r="A193">
            <v>44531</v>
          </cell>
          <cell r="B193">
            <v>182.8</v>
          </cell>
          <cell r="C193">
            <v>158</v>
          </cell>
          <cell r="D193">
            <v>132.35999999999999</v>
          </cell>
          <cell r="E193">
            <v>116.52222222222223</v>
          </cell>
        </row>
        <row r="194">
          <cell r="A194">
            <v>44562</v>
          </cell>
          <cell r="B194">
            <v>182.1</v>
          </cell>
          <cell r="C194">
            <v>156</v>
          </cell>
          <cell r="D194">
            <v>132.28</v>
          </cell>
          <cell r="E194">
            <v>116.19999999999999</v>
          </cell>
        </row>
        <row r="195">
          <cell r="A195">
            <v>44593</v>
          </cell>
          <cell r="B195">
            <v>180.3</v>
          </cell>
          <cell r="C195">
            <v>156.30000000000001</v>
          </cell>
          <cell r="D195">
            <v>131.45999999999998</v>
          </cell>
          <cell r="E195">
            <v>116.36666666666666</v>
          </cell>
        </row>
        <row r="196">
          <cell r="A196">
            <v>44621</v>
          </cell>
          <cell r="B196">
            <v>182.1</v>
          </cell>
          <cell r="C196">
            <v>156.60000000000002</v>
          </cell>
          <cell r="D196">
            <v>131.35999999999999</v>
          </cell>
          <cell r="E196">
            <v>116.78888888888888</v>
          </cell>
        </row>
        <row r="197">
          <cell r="A197">
            <v>44652</v>
          </cell>
          <cell r="B197">
            <v>183.8</v>
          </cell>
          <cell r="C197">
            <v>156.69999999999999</v>
          </cell>
          <cell r="D197">
            <v>131.82</v>
          </cell>
          <cell r="E197">
            <v>117.6888888888889</v>
          </cell>
        </row>
        <row r="198">
          <cell r="A198">
            <v>44682</v>
          </cell>
          <cell r="B198">
            <v>181</v>
          </cell>
          <cell r="C198">
            <v>154.94999999999999</v>
          </cell>
          <cell r="D198">
            <v>130.57999999999998</v>
          </cell>
          <cell r="E198">
            <v>117.19999999999999</v>
          </cell>
        </row>
        <row r="199">
          <cell r="A199">
            <v>44713</v>
          </cell>
          <cell r="B199">
            <v>181.1</v>
          </cell>
          <cell r="C199">
            <v>152.5</v>
          </cell>
          <cell r="D199">
            <v>130.02000000000001</v>
          </cell>
          <cell r="E199">
            <v>117.03333333333336</v>
          </cell>
        </row>
        <row r="200">
          <cell r="A200">
            <v>44743</v>
          </cell>
          <cell r="B200">
            <v>173.7</v>
          </cell>
          <cell r="C200">
            <v>147.15</v>
          </cell>
          <cell r="D200">
            <v>127.4</v>
          </cell>
          <cell r="E200">
            <v>115.26666666666665</v>
          </cell>
        </row>
        <row r="201">
          <cell r="A201">
            <v>44774</v>
          </cell>
          <cell r="B201">
            <v>168.4</v>
          </cell>
          <cell r="C201">
            <v>143.19999999999999</v>
          </cell>
          <cell r="D201">
            <v>124.86000000000001</v>
          </cell>
          <cell r="E201">
            <v>113.97777777777777</v>
          </cell>
        </row>
        <row r="202">
          <cell r="A202">
            <v>44805</v>
          </cell>
          <cell r="B202">
            <v>164.4</v>
          </cell>
          <cell r="C202">
            <v>138.60000000000002</v>
          </cell>
          <cell r="D202">
            <v>123</v>
          </cell>
          <cell r="E202">
            <v>113.75555555555557</v>
          </cell>
        </row>
        <row r="203">
          <cell r="A203">
            <v>44835</v>
          </cell>
          <cell r="B203">
            <v>156.6</v>
          </cell>
          <cell r="C203">
            <v>131.44999999999999</v>
          </cell>
          <cell r="D203">
            <v>119.97999999999999</v>
          </cell>
          <cell r="E203">
            <v>111.18888888888888</v>
          </cell>
        </row>
        <row r="204">
          <cell r="A204">
            <v>44866</v>
          </cell>
          <cell r="B204">
            <v>147.80000000000001</v>
          </cell>
          <cell r="C204">
            <v>125.94999999999999</v>
          </cell>
          <cell r="D204">
            <v>116</v>
          </cell>
          <cell r="E204">
            <v>108.91111111111113</v>
          </cell>
        </row>
        <row r="205">
          <cell r="A205">
            <v>44896</v>
          </cell>
          <cell r="B205">
            <v>142.5</v>
          </cell>
          <cell r="C205">
            <v>122.35</v>
          </cell>
          <cell r="D205">
            <v>113.18000000000002</v>
          </cell>
          <cell r="E205">
            <v>106.97777777777777</v>
          </cell>
        </row>
        <row r="206">
          <cell r="A206">
            <v>44927</v>
          </cell>
          <cell r="B206">
            <v>144.30000000000001</v>
          </cell>
          <cell r="C206">
            <v>120.65</v>
          </cell>
          <cell r="D206">
            <v>112.43999999999998</v>
          </cell>
          <cell r="E206">
            <v>105.92222222222222</v>
          </cell>
        </row>
        <row r="207">
          <cell r="A207">
            <v>44958</v>
          </cell>
          <cell r="B207">
            <v>147</v>
          </cell>
          <cell r="C207">
            <v>122</v>
          </cell>
          <cell r="D207">
            <v>112.38</v>
          </cell>
          <cell r="E207">
            <v>106.88888888888887</v>
          </cell>
        </row>
        <row r="208">
          <cell r="A208">
            <v>44986</v>
          </cell>
          <cell r="B208">
            <v>149.5</v>
          </cell>
          <cell r="C208">
            <v>124.2</v>
          </cell>
          <cell r="D208">
            <v>113.3</v>
          </cell>
          <cell r="E208">
            <v>107.28888888888889</v>
          </cell>
        </row>
        <row r="209">
          <cell r="A209">
            <v>45017</v>
          </cell>
          <cell r="B209">
            <v>151.69999999999999</v>
          </cell>
          <cell r="C209">
            <v>125.15</v>
          </cell>
          <cell r="D209">
            <v>113.55999999999999</v>
          </cell>
          <cell r="E209">
            <v>107.94444444444444</v>
          </cell>
        </row>
        <row r="210">
          <cell r="A210">
            <v>45047</v>
          </cell>
          <cell r="B210">
            <v>153.6</v>
          </cell>
          <cell r="C210">
            <v>126.35</v>
          </cell>
          <cell r="D210">
            <v>114.16</v>
          </cell>
          <cell r="E210">
            <v>108.36666666666667</v>
          </cell>
        </row>
        <row r="211">
          <cell r="A211">
            <v>45078</v>
          </cell>
          <cell r="B211">
            <v>156.5</v>
          </cell>
          <cell r="C211">
            <v>126.95</v>
          </cell>
          <cell r="D211">
            <v>114.82000000000001</v>
          </cell>
          <cell r="E211">
            <v>108.48888888888888</v>
          </cell>
        </row>
        <row r="212">
          <cell r="A212">
            <v>45108</v>
          </cell>
          <cell r="B212">
            <v>158.19999999999999</v>
          </cell>
          <cell r="C212">
            <v>128.55000000000001</v>
          </cell>
          <cell r="D212">
            <v>115.3</v>
          </cell>
          <cell r="E212">
            <v>109.09999999999998</v>
          </cell>
        </row>
        <row r="213">
          <cell r="A213">
            <v>45139</v>
          </cell>
          <cell r="B213">
            <v>160.1</v>
          </cell>
          <cell r="C213">
            <v>129.65</v>
          </cell>
          <cell r="D213">
            <v>116.18000000000002</v>
          </cell>
          <cell r="E213">
            <v>109.51111111111112</v>
          </cell>
        </row>
        <row r="214">
          <cell r="A214">
            <v>45170</v>
          </cell>
          <cell r="B214">
            <v>161.6</v>
          </cell>
          <cell r="C214">
            <v>130.55000000000001</v>
          </cell>
          <cell r="D214">
            <v>116.6</v>
          </cell>
          <cell r="E214">
            <v>109.92222222222222</v>
          </cell>
        </row>
        <row r="215">
          <cell r="A215">
            <v>45200</v>
          </cell>
          <cell r="B215">
            <v>161.6</v>
          </cell>
          <cell r="C215">
            <v>130.4</v>
          </cell>
          <cell r="D215">
            <v>116.43999999999998</v>
          </cell>
          <cell r="E215">
            <v>109.63333333333334</v>
          </cell>
        </row>
        <row r="216">
          <cell r="A216">
            <v>45231</v>
          </cell>
          <cell r="B216">
            <v>159.19999999999999</v>
          </cell>
          <cell r="C216">
            <v>129.25</v>
          </cell>
          <cell r="D216">
            <v>116.02000000000001</v>
          </cell>
          <cell r="E216">
            <v>109.66666666666666</v>
          </cell>
        </row>
        <row r="217">
          <cell r="A217">
            <v>45261</v>
          </cell>
          <cell r="B217">
            <v>157.4</v>
          </cell>
          <cell r="C217">
            <v>128.19999999999999</v>
          </cell>
          <cell r="D217">
            <v>114.84</v>
          </cell>
          <cell r="E217">
            <v>108.44444444444446</v>
          </cell>
        </row>
        <row r="218">
          <cell r="A218">
            <v>45292</v>
          </cell>
          <cell r="B218">
            <v>157.80000000000001</v>
          </cell>
          <cell r="C218">
            <v>128.19999999999999</v>
          </cell>
          <cell r="D218">
            <v>114.67999999999999</v>
          </cell>
          <cell r="E218">
            <v>108.45555555555556</v>
          </cell>
        </row>
        <row r="219">
          <cell r="A219">
            <v>45323</v>
          </cell>
          <cell r="B219">
            <v>158.69999999999999</v>
          </cell>
          <cell r="C219">
            <v>128.80000000000001</v>
          </cell>
          <cell r="D219">
            <v>114.4</v>
          </cell>
          <cell r="E219">
            <v>108.07777777777778</v>
          </cell>
        </row>
        <row r="220">
          <cell r="A220">
            <v>45352</v>
          </cell>
          <cell r="B220">
            <v>158.9</v>
          </cell>
          <cell r="C220">
            <v>129.35</v>
          </cell>
          <cell r="D220">
            <v>114.42</v>
          </cell>
          <cell r="E220">
            <v>108.43333333333334</v>
          </cell>
        </row>
        <row r="221">
          <cell r="A221">
            <v>45383</v>
          </cell>
          <cell r="B221">
            <v>159.9</v>
          </cell>
          <cell r="C221">
            <v>129.44999999999999</v>
          </cell>
          <cell r="D221">
            <v>113.92</v>
          </cell>
          <cell r="E221">
            <v>108.11111111111113</v>
          </cell>
        </row>
        <row r="222">
          <cell r="A222">
            <v>45413</v>
          </cell>
          <cell r="B222">
            <v>161.4</v>
          </cell>
          <cell r="C222">
            <v>129.65</v>
          </cell>
          <cell r="D222">
            <v>113.62</v>
          </cell>
          <cell r="E222">
            <v>107.33333333333333</v>
          </cell>
        </row>
        <row r="223">
          <cell r="A223">
            <v>45444</v>
          </cell>
          <cell r="B223">
            <v>164.2</v>
          </cell>
          <cell r="C223">
            <v>130.75</v>
          </cell>
          <cell r="D223">
            <v>113.4</v>
          </cell>
          <cell r="E223">
            <v>108.03333333333335</v>
          </cell>
        </row>
        <row r="224">
          <cell r="A224">
            <v>45474</v>
          </cell>
          <cell r="B224">
            <v>167.8</v>
          </cell>
          <cell r="C224">
            <v>131.9</v>
          </cell>
          <cell r="D224">
            <v>113.64000000000001</v>
          </cell>
          <cell r="E224">
            <v>108.19999999999999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what to do"/>
      <sheetName val="건설 경기"/>
      <sheetName val="과거 사이클"/>
      <sheetName val="Sheet1"/>
      <sheetName val="금리"/>
      <sheetName val="유가"/>
      <sheetName val="미분양 지표"/>
      <sheetName val="정부정책"/>
      <sheetName val="워크아웃"/>
      <sheetName val="일본 case"/>
      <sheetName val="정비사업"/>
    </sheetNames>
    <sheetDataSet>
      <sheetData sheetId="0"/>
      <sheetData sheetId="1"/>
      <sheetData sheetId="2"/>
      <sheetData sheetId="3">
        <row r="24">
          <cell r="D24">
            <v>2008</v>
          </cell>
          <cell r="E24">
            <v>2009</v>
          </cell>
          <cell r="F24">
            <v>2010</v>
          </cell>
          <cell r="G24">
            <v>2011</v>
          </cell>
          <cell r="H24">
            <v>2012</v>
          </cell>
          <cell r="I24">
            <v>2013</v>
          </cell>
          <cell r="J24">
            <v>2014</v>
          </cell>
          <cell r="K24">
            <v>2015</v>
          </cell>
          <cell r="L24">
            <v>2016</v>
          </cell>
          <cell r="M24">
            <v>2017</v>
          </cell>
          <cell r="N24">
            <v>2018</v>
          </cell>
          <cell r="O24">
            <v>2019</v>
          </cell>
          <cell r="P24">
            <v>2020</v>
          </cell>
          <cell r="Q24">
            <v>2021</v>
          </cell>
          <cell r="R24">
            <v>2022</v>
          </cell>
        </row>
        <row r="25">
          <cell r="D25">
            <v>187448</v>
          </cell>
          <cell r="E25">
            <v>232551</v>
          </cell>
          <cell r="F25">
            <v>205078</v>
          </cell>
          <cell r="G25">
            <v>424269</v>
          </cell>
          <cell r="H25">
            <v>480995</v>
          </cell>
          <cell r="I25">
            <v>428981</v>
          </cell>
          <cell r="J25">
            <v>507666</v>
          </cell>
          <cell r="K25">
            <v>716759</v>
          </cell>
          <cell r="L25">
            <v>422435</v>
          </cell>
          <cell r="M25">
            <v>544274</v>
          </cell>
          <cell r="N25">
            <v>470706</v>
          </cell>
          <cell r="O25">
            <v>478949</v>
          </cell>
          <cell r="P25">
            <v>526311</v>
          </cell>
          <cell r="Q25">
            <v>583737</v>
          </cell>
          <cell r="R25">
            <v>383404</v>
          </cell>
        </row>
      </sheetData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데이터"/>
      <sheetName val="메타정보"/>
    </sheetNames>
    <sheetDataSet>
      <sheetData sheetId="0">
        <row r="1">
          <cell r="GC1" t="str">
            <v>2019.01</v>
          </cell>
          <cell r="GD1" t="str">
            <v>2019.02</v>
          </cell>
          <cell r="GE1" t="str">
            <v>2019.03</v>
          </cell>
          <cell r="GF1" t="str">
            <v>2019.04</v>
          </cell>
          <cell r="GG1" t="str">
            <v>2019.05</v>
          </cell>
          <cell r="GH1" t="str">
            <v>2019.06</v>
          </cell>
          <cell r="GI1" t="str">
            <v>2019.07</v>
          </cell>
          <cell r="GJ1" t="str">
            <v>2019.08</v>
          </cell>
          <cell r="GK1" t="str">
            <v>2019.09</v>
          </cell>
          <cell r="GL1" t="str">
            <v>2019.10</v>
          </cell>
          <cell r="GM1" t="str">
            <v>2019.11</v>
          </cell>
          <cell r="GN1" t="str">
            <v>2019.12</v>
          </cell>
          <cell r="GO1" t="str">
            <v>2020.01</v>
          </cell>
          <cell r="GP1" t="str">
            <v>2020.02</v>
          </cell>
          <cell r="GQ1" t="str">
            <v>2020.03</v>
          </cell>
          <cell r="GR1" t="str">
            <v>2020.04</v>
          </cell>
          <cell r="GS1" t="str">
            <v>2020.05</v>
          </cell>
          <cell r="GT1" t="str">
            <v>2020.06</v>
          </cell>
          <cell r="GU1" t="str">
            <v>2020.07</v>
          </cell>
          <cell r="GV1" t="str">
            <v>2020.08</v>
          </cell>
          <cell r="GW1" t="str">
            <v>2020.09</v>
          </cell>
          <cell r="GX1" t="str">
            <v>2020.10</v>
          </cell>
          <cell r="GY1" t="str">
            <v>2020.11</v>
          </cell>
          <cell r="GZ1" t="str">
            <v>2020.12</v>
          </cell>
          <cell r="HA1" t="str">
            <v>2021.01</v>
          </cell>
          <cell r="HB1" t="str">
            <v>2021.02</v>
          </cell>
          <cell r="HC1" t="str">
            <v>2021.03</v>
          </cell>
          <cell r="HD1" t="str">
            <v>2021.04</v>
          </cell>
          <cell r="HE1" t="str">
            <v>2021.05</v>
          </cell>
          <cell r="HF1" t="str">
            <v>2021.06</v>
          </cell>
          <cell r="HG1" t="str">
            <v>2021.07</v>
          </cell>
          <cell r="HH1" t="str">
            <v>2021.08</v>
          </cell>
          <cell r="HI1" t="str">
            <v>2021.09</v>
          </cell>
          <cell r="HJ1" t="str">
            <v>2021.10</v>
          </cell>
          <cell r="HK1" t="str">
            <v>2021.11</v>
          </cell>
          <cell r="HL1" t="str">
            <v>2021.12</v>
          </cell>
        </row>
        <row r="2">
          <cell r="GC2">
            <v>90.5</v>
          </cell>
          <cell r="GD2">
            <v>90.4</v>
          </cell>
          <cell r="GE2">
            <v>90.3</v>
          </cell>
          <cell r="GF2">
            <v>90.1</v>
          </cell>
          <cell r="GG2">
            <v>89.9</v>
          </cell>
          <cell r="GH2">
            <v>89.8</v>
          </cell>
          <cell r="GI2">
            <v>89.7</v>
          </cell>
          <cell r="GJ2">
            <v>89.7</v>
          </cell>
          <cell r="GK2">
            <v>89.7</v>
          </cell>
          <cell r="GL2">
            <v>89.8</v>
          </cell>
          <cell r="GM2">
            <v>90</v>
          </cell>
          <cell r="GN2">
            <v>90.3</v>
          </cell>
          <cell r="GO2">
            <v>90.6</v>
          </cell>
          <cell r="GP2">
            <v>90.9</v>
          </cell>
          <cell r="GQ2">
            <v>91.4</v>
          </cell>
          <cell r="GR2">
            <v>91.6</v>
          </cell>
          <cell r="GS2">
            <v>91.7</v>
          </cell>
          <cell r="GT2">
            <v>92.1</v>
          </cell>
          <cell r="GU2">
            <v>92.7</v>
          </cell>
          <cell r="GV2">
            <v>93.1</v>
          </cell>
          <cell r="GW2">
            <v>93.5</v>
          </cell>
          <cell r="GX2">
            <v>93.8</v>
          </cell>
          <cell r="GY2">
            <v>94.3</v>
          </cell>
          <cell r="GZ2">
            <v>95.2</v>
          </cell>
          <cell r="HA2">
            <v>95.9</v>
          </cell>
          <cell r="HB2">
            <v>96.8</v>
          </cell>
          <cell r="HC2">
            <v>97.5</v>
          </cell>
          <cell r="HD2">
            <v>98.2</v>
          </cell>
          <cell r="HE2">
            <v>98.9</v>
          </cell>
          <cell r="HF2">
            <v>100</v>
          </cell>
          <cell r="HG2">
            <v>100.9</v>
          </cell>
          <cell r="HH2">
            <v>101.8</v>
          </cell>
          <cell r="HI2">
            <v>102.8</v>
          </cell>
          <cell r="HJ2">
            <v>103.7</v>
          </cell>
          <cell r="HK2">
            <v>104.3</v>
          </cell>
          <cell r="HL2">
            <v>104.6</v>
          </cell>
        </row>
        <row r="3">
          <cell r="GC3">
            <v>87.5</v>
          </cell>
          <cell r="GD3">
            <v>87.3</v>
          </cell>
          <cell r="GE3">
            <v>87</v>
          </cell>
          <cell r="GF3">
            <v>86.7</v>
          </cell>
          <cell r="GG3">
            <v>86.4</v>
          </cell>
          <cell r="GH3">
            <v>86.2</v>
          </cell>
          <cell r="GI3">
            <v>86</v>
          </cell>
          <cell r="GJ3">
            <v>85.8</v>
          </cell>
          <cell r="GK3">
            <v>85.8</v>
          </cell>
          <cell r="GL3">
            <v>85.9</v>
          </cell>
          <cell r="GM3">
            <v>86.1</v>
          </cell>
          <cell r="GN3">
            <v>86.5</v>
          </cell>
          <cell r="GO3">
            <v>86.9</v>
          </cell>
          <cell r="GP3">
            <v>87.2</v>
          </cell>
          <cell r="GQ3">
            <v>87.9</v>
          </cell>
          <cell r="GR3">
            <v>88.3</v>
          </cell>
          <cell r="GS3">
            <v>88.4</v>
          </cell>
          <cell r="GT3">
            <v>88.9</v>
          </cell>
          <cell r="GU3">
            <v>89.7</v>
          </cell>
          <cell r="GV3">
            <v>90.3</v>
          </cell>
          <cell r="GW3">
            <v>90.8</v>
          </cell>
          <cell r="GX3">
            <v>91.2</v>
          </cell>
          <cell r="GY3">
            <v>91.9</v>
          </cell>
          <cell r="GZ3">
            <v>93.1</v>
          </cell>
          <cell r="HA3">
            <v>94.1</v>
          </cell>
          <cell r="HB3">
            <v>95.4</v>
          </cell>
          <cell r="HC3">
            <v>96.4</v>
          </cell>
          <cell r="HD3">
            <v>97.4</v>
          </cell>
          <cell r="HE3">
            <v>98.3</v>
          </cell>
          <cell r="HF3">
            <v>100</v>
          </cell>
          <cell r="HG3">
            <v>101.2</v>
          </cell>
          <cell r="HH3">
            <v>102.6</v>
          </cell>
          <cell r="HI3">
            <v>103.8</v>
          </cell>
          <cell r="HJ3">
            <v>105</v>
          </cell>
          <cell r="HK3">
            <v>105.9</v>
          </cell>
          <cell r="HL3">
            <v>106.2</v>
          </cell>
        </row>
      </sheetData>
      <sheetData sheetId="1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RED Graph"/>
      <sheetName val="Sheet1"/>
    </sheetNames>
    <sheetDataSet>
      <sheetData sheetId="0"/>
      <sheetData sheetId="1">
        <row r="1">
          <cell r="B1" t="str">
            <v>미국 기준금리</v>
          </cell>
          <cell r="C1" t="str">
            <v>Cofix 금리</v>
          </cell>
          <cell r="D1" t="str">
            <v>한국 기준금리</v>
          </cell>
        </row>
        <row r="2">
          <cell r="A2">
            <v>40544</v>
          </cell>
          <cell r="B2">
            <v>0.17</v>
          </cell>
          <cell r="C2">
            <v>3.47</v>
          </cell>
          <cell r="D2">
            <v>2.75</v>
          </cell>
        </row>
        <row r="3">
          <cell r="A3">
            <v>40575</v>
          </cell>
          <cell r="B3">
            <v>0.16</v>
          </cell>
          <cell r="C3">
            <v>3.63</v>
          </cell>
          <cell r="D3">
            <v>2.75</v>
          </cell>
        </row>
        <row r="4">
          <cell r="A4">
            <v>40603</v>
          </cell>
          <cell r="B4">
            <v>0.14000000000000001</v>
          </cell>
          <cell r="C4">
            <v>3.66</v>
          </cell>
          <cell r="D4">
            <v>3</v>
          </cell>
        </row>
        <row r="5">
          <cell r="A5">
            <v>40634</v>
          </cell>
          <cell r="B5">
            <v>0.1</v>
          </cell>
          <cell r="C5">
            <v>3.67</v>
          </cell>
          <cell r="D5">
            <v>3</v>
          </cell>
        </row>
        <row r="6">
          <cell r="A6">
            <v>40664</v>
          </cell>
          <cell r="B6">
            <v>0.09</v>
          </cell>
          <cell r="C6">
            <v>3.66</v>
          </cell>
          <cell r="D6">
            <v>3</v>
          </cell>
        </row>
        <row r="7">
          <cell r="A7">
            <v>40695</v>
          </cell>
          <cell r="B7">
            <v>0.09</v>
          </cell>
          <cell r="C7">
            <v>3.7</v>
          </cell>
          <cell r="D7">
            <v>3.25</v>
          </cell>
        </row>
        <row r="8">
          <cell r="A8">
            <v>40725</v>
          </cell>
          <cell r="B8">
            <v>7.0000000000000007E-2</v>
          </cell>
          <cell r="C8">
            <v>3.8</v>
          </cell>
          <cell r="D8">
            <v>3.25</v>
          </cell>
        </row>
        <row r="9">
          <cell r="A9">
            <v>40756</v>
          </cell>
          <cell r="B9">
            <v>0.1</v>
          </cell>
          <cell r="C9">
            <v>3.77</v>
          </cell>
          <cell r="D9">
            <v>3.25</v>
          </cell>
        </row>
        <row r="10">
          <cell r="A10">
            <v>40787</v>
          </cell>
          <cell r="B10">
            <v>0.08</v>
          </cell>
          <cell r="C10">
            <v>3.7</v>
          </cell>
          <cell r="D10">
            <v>3.25</v>
          </cell>
        </row>
        <row r="11">
          <cell r="A11">
            <v>40817</v>
          </cell>
          <cell r="B11">
            <v>7.0000000000000007E-2</v>
          </cell>
          <cell r="C11">
            <v>3.71</v>
          </cell>
          <cell r="D11">
            <v>3.25</v>
          </cell>
        </row>
        <row r="12">
          <cell r="A12">
            <v>40848</v>
          </cell>
          <cell r="B12">
            <v>0.08</v>
          </cell>
          <cell r="C12">
            <v>3.69</v>
          </cell>
          <cell r="D12">
            <v>3.25</v>
          </cell>
        </row>
        <row r="13">
          <cell r="A13">
            <v>40878</v>
          </cell>
          <cell r="B13">
            <v>7.0000000000000007E-2</v>
          </cell>
          <cell r="C13">
            <v>3.77</v>
          </cell>
          <cell r="D13">
            <v>3.25</v>
          </cell>
        </row>
        <row r="14">
          <cell r="A14">
            <v>40909</v>
          </cell>
          <cell r="B14">
            <v>0.08</v>
          </cell>
          <cell r="C14">
            <v>3.75</v>
          </cell>
          <cell r="D14">
            <v>3.25</v>
          </cell>
        </row>
        <row r="15">
          <cell r="A15">
            <v>40940</v>
          </cell>
          <cell r="B15">
            <v>0.1</v>
          </cell>
          <cell r="C15">
            <v>3.73</v>
          </cell>
          <cell r="D15">
            <v>3.25</v>
          </cell>
        </row>
        <row r="16">
          <cell r="A16">
            <v>40969</v>
          </cell>
          <cell r="B16">
            <v>0.13</v>
          </cell>
          <cell r="C16">
            <v>3.72</v>
          </cell>
          <cell r="D16">
            <v>3.25</v>
          </cell>
        </row>
        <row r="17">
          <cell r="A17">
            <v>41000</v>
          </cell>
          <cell r="B17">
            <v>0.14000000000000001</v>
          </cell>
          <cell r="C17">
            <v>3.69</v>
          </cell>
          <cell r="D17">
            <v>3.25</v>
          </cell>
        </row>
        <row r="18">
          <cell r="A18">
            <v>41030</v>
          </cell>
          <cell r="B18">
            <v>0.16</v>
          </cell>
          <cell r="C18">
            <v>3.63</v>
          </cell>
          <cell r="D18">
            <v>3.25</v>
          </cell>
        </row>
        <row r="19">
          <cell r="A19">
            <v>41061</v>
          </cell>
          <cell r="B19">
            <v>0.16</v>
          </cell>
          <cell r="C19">
            <v>3.62</v>
          </cell>
          <cell r="D19">
            <v>3.25</v>
          </cell>
        </row>
        <row r="20">
          <cell r="A20">
            <v>41091</v>
          </cell>
          <cell r="B20">
            <v>0.16</v>
          </cell>
          <cell r="C20">
            <v>3.4</v>
          </cell>
          <cell r="D20">
            <v>3</v>
          </cell>
        </row>
        <row r="21">
          <cell r="A21">
            <v>41122</v>
          </cell>
          <cell r="B21">
            <v>0.13</v>
          </cell>
          <cell r="C21">
            <v>3.18</v>
          </cell>
          <cell r="D21">
            <v>3</v>
          </cell>
        </row>
        <row r="22">
          <cell r="A22">
            <v>41153</v>
          </cell>
          <cell r="B22">
            <v>0.14000000000000001</v>
          </cell>
          <cell r="C22">
            <v>3.18</v>
          </cell>
          <cell r="D22">
            <v>3</v>
          </cell>
        </row>
        <row r="23">
          <cell r="A23">
            <v>41183</v>
          </cell>
          <cell r="B23">
            <v>0.16</v>
          </cell>
          <cell r="C23">
            <v>3.08</v>
          </cell>
          <cell r="D23">
            <v>2.75</v>
          </cell>
        </row>
        <row r="24">
          <cell r="A24">
            <v>41214</v>
          </cell>
          <cell r="B24">
            <v>0.16</v>
          </cell>
          <cell r="C24">
            <v>3.01</v>
          </cell>
          <cell r="D24">
            <v>2.75</v>
          </cell>
        </row>
        <row r="25">
          <cell r="A25">
            <v>41244</v>
          </cell>
          <cell r="B25">
            <v>0.16</v>
          </cell>
          <cell r="C25">
            <v>3.09</v>
          </cell>
          <cell r="D25">
            <v>2.75</v>
          </cell>
        </row>
        <row r="26">
          <cell r="A26">
            <v>41275</v>
          </cell>
          <cell r="B26">
            <v>0.14000000000000001</v>
          </cell>
          <cell r="C26">
            <v>2.99</v>
          </cell>
          <cell r="D26">
            <v>2.75</v>
          </cell>
        </row>
        <row r="27">
          <cell r="A27">
            <v>41306</v>
          </cell>
          <cell r="B27">
            <v>0.15</v>
          </cell>
          <cell r="C27">
            <v>2.93</v>
          </cell>
          <cell r="D27">
            <v>2.75</v>
          </cell>
        </row>
        <row r="28">
          <cell r="A28">
            <v>41334</v>
          </cell>
          <cell r="B28">
            <v>0.14000000000000001</v>
          </cell>
          <cell r="C28">
            <v>2.85</v>
          </cell>
          <cell r="D28">
            <v>2.75</v>
          </cell>
        </row>
        <row r="29">
          <cell r="A29">
            <v>41365</v>
          </cell>
          <cell r="B29">
            <v>0.15</v>
          </cell>
          <cell r="C29">
            <v>2.74</v>
          </cell>
          <cell r="D29">
            <v>2.75</v>
          </cell>
        </row>
        <row r="30">
          <cell r="A30">
            <v>41395</v>
          </cell>
          <cell r="B30">
            <v>0.11</v>
          </cell>
          <cell r="C30">
            <v>2.66</v>
          </cell>
          <cell r="D30">
            <v>2.75</v>
          </cell>
        </row>
        <row r="31">
          <cell r="A31">
            <v>41426</v>
          </cell>
          <cell r="B31">
            <v>0.09</v>
          </cell>
          <cell r="C31">
            <v>2.65</v>
          </cell>
          <cell r="D31">
            <v>2.75</v>
          </cell>
        </row>
        <row r="32">
          <cell r="A32">
            <v>41456</v>
          </cell>
          <cell r="B32">
            <v>0.09</v>
          </cell>
          <cell r="C32">
            <v>2.63</v>
          </cell>
          <cell r="D32">
            <v>2.75</v>
          </cell>
        </row>
        <row r="33">
          <cell r="A33">
            <v>41487</v>
          </cell>
          <cell r="B33">
            <v>0.08</v>
          </cell>
          <cell r="C33">
            <v>2.62</v>
          </cell>
          <cell r="D33">
            <v>2.75</v>
          </cell>
        </row>
        <row r="34">
          <cell r="A34">
            <v>41518</v>
          </cell>
          <cell r="B34">
            <v>0.08</v>
          </cell>
          <cell r="C34">
            <v>2.63</v>
          </cell>
          <cell r="D34">
            <v>2.75</v>
          </cell>
        </row>
        <row r="35">
          <cell r="A35">
            <v>41548</v>
          </cell>
          <cell r="B35">
            <v>0.09</v>
          </cell>
          <cell r="C35">
            <v>2.62</v>
          </cell>
          <cell r="D35">
            <v>2.75</v>
          </cell>
        </row>
        <row r="36">
          <cell r="A36">
            <v>41579</v>
          </cell>
          <cell r="B36">
            <v>0.08</v>
          </cell>
          <cell r="C36">
            <v>2.6</v>
          </cell>
          <cell r="D36">
            <v>2.75</v>
          </cell>
        </row>
        <row r="37">
          <cell r="A37">
            <v>41609</v>
          </cell>
          <cell r="B37">
            <v>0.09</v>
          </cell>
          <cell r="C37">
            <v>2.66</v>
          </cell>
          <cell r="D37">
            <v>2.75</v>
          </cell>
        </row>
        <row r="38">
          <cell r="A38">
            <v>41640</v>
          </cell>
          <cell r="B38">
            <v>7.0000000000000007E-2</v>
          </cell>
          <cell r="C38">
            <v>2.64</v>
          </cell>
          <cell r="D38">
            <v>2.75</v>
          </cell>
        </row>
        <row r="39">
          <cell r="A39">
            <v>41671</v>
          </cell>
          <cell r="B39">
            <v>7.0000000000000007E-2</v>
          </cell>
          <cell r="C39">
            <v>2.62</v>
          </cell>
          <cell r="D39">
            <v>2.75</v>
          </cell>
        </row>
        <row r="40">
          <cell r="A40">
            <v>41699</v>
          </cell>
          <cell r="B40">
            <v>0.08</v>
          </cell>
          <cell r="C40">
            <v>2.59</v>
          </cell>
          <cell r="D40">
            <v>2.75</v>
          </cell>
        </row>
        <row r="41">
          <cell r="A41">
            <v>41730</v>
          </cell>
          <cell r="B41">
            <v>0.09</v>
          </cell>
          <cell r="C41">
            <v>2.59</v>
          </cell>
          <cell r="D41">
            <v>2.75</v>
          </cell>
        </row>
        <row r="42">
          <cell r="A42">
            <v>41760</v>
          </cell>
          <cell r="B42">
            <v>0.09</v>
          </cell>
          <cell r="C42">
            <v>2.58</v>
          </cell>
          <cell r="D42">
            <v>2.5</v>
          </cell>
        </row>
        <row r="43">
          <cell r="A43">
            <v>41791</v>
          </cell>
          <cell r="B43">
            <v>0.1</v>
          </cell>
          <cell r="C43">
            <v>2.57</v>
          </cell>
          <cell r="D43">
            <v>2.5</v>
          </cell>
        </row>
        <row r="44">
          <cell r="A44">
            <v>41821</v>
          </cell>
          <cell r="B44">
            <v>0.09</v>
          </cell>
          <cell r="C44">
            <v>2.48</v>
          </cell>
          <cell r="D44">
            <v>2.5</v>
          </cell>
        </row>
        <row r="45">
          <cell r="A45">
            <v>41852</v>
          </cell>
          <cell r="B45">
            <v>0.09</v>
          </cell>
          <cell r="C45">
            <v>2.34</v>
          </cell>
          <cell r="D45">
            <v>2.25</v>
          </cell>
        </row>
        <row r="46">
          <cell r="A46">
            <v>41883</v>
          </cell>
          <cell r="B46">
            <v>0.09</v>
          </cell>
          <cell r="C46">
            <v>2.27</v>
          </cell>
          <cell r="D46">
            <v>2.25</v>
          </cell>
        </row>
        <row r="47">
          <cell r="A47">
            <v>41913</v>
          </cell>
          <cell r="B47">
            <v>0.09</v>
          </cell>
          <cell r="C47">
            <v>2.17</v>
          </cell>
          <cell r="D47">
            <v>2</v>
          </cell>
        </row>
        <row r="48">
          <cell r="A48">
            <v>41944</v>
          </cell>
          <cell r="B48">
            <v>0.09</v>
          </cell>
          <cell r="C48">
            <v>2.1</v>
          </cell>
          <cell r="D48">
            <v>2</v>
          </cell>
        </row>
        <row r="49">
          <cell r="A49">
            <v>41974</v>
          </cell>
          <cell r="B49">
            <v>0.12</v>
          </cell>
          <cell r="C49">
            <v>2.16</v>
          </cell>
          <cell r="D49">
            <v>2</v>
          </cell>
        </row>
        <row r="50">
          <cell r="A50">
            <v>42005</v>
          </cell>
          <cell r="B50">
            <v>0.11</v>
          </cell>
          <cell r="C50">
            <v>2.08</v>
          </cell>
          <cell r="D50">
            <v>2</v>
          </cell>
        </row>
        <row r="51">
          <cell r="A51">
            <v>42036</v>
          </cell>
          <cell r="B51">
            <v>0.11</v>
          </cell>
          <cell r="C51">
            <v>2.0299999999999998</v>
          </cell>
          <cell r="D51">
            <v>2</v>
          </cell>
        </row>
        <row r="52">
          <cell r="A52">
            <v>42064</v>
          </cell>
          <cell r="B52">
            <v>0.11</v>
          </cell>
          <cell r="C52">
            <v>1.91</v>
          </cell>
          <cell r="D52">
            <v>1.75</v>
          </cell>
        </row>
        <row r="53">
          <cell r="A53">
            <v>42095</v>
          </cell>
          <cell r="B53">
            <v>0.12</v>
          </cell>
          <cell r="C53">
            <v>1.77</v>
          </cell>
          <cell r="D53">
            <v>1.75</v>
          </cell>
        </row>
        <row r="54">
          <cell r="A54">
            <v>42125</v>
          </cell>
          <cell r="B54">
            <v>0.12</v>
          </cell>
          <cell r="C54">
            <v>1.75</v>
          </cell>
          <cell r="D54">
            <v>1.75</v>
          </cell>
        </row>
        <row r="55">
          <cell r="A55">
            <v>42156</v>
          </cell>
          <cell r="B55">
            <v>0.13</v>
          </cell>
          <cell r="C55">
            <v>1.66</v>
          </cell>
          <cell r="D55">
            <v>1.5</v>
          </cell>
        </row>
        <row r="56">
          <cell r="A56">
            <v>42186</v>
          </cell>
          <cell r="B56">
            <v>0.13</v>
          </cell>
          <cell r="C56">
            <v>1.56</v>
          </cell>
          <cell r="D56">
            <v>1.5</v>
          </cell>
        </row>
        <row r="57">
          <cell r="A57">
            <v>42217</v>
          </cell>
          <cell r="B57">
            <v>0.14000000000000001</v>
          </cell>
          <cell r="C57">
            <v>1.55</v>
          </cell>
          <cell r="D57">
            <v>1.5</v>
          </cell>
        </row>
        <row r="58">
          <cell r="A58">
            <v>42248</v>
          </cell>
          <cell r="B58">
            <v>0.14000000000000001</v>
          </cell>
          <cell r="C58">
            <v>1.54</v>
          </cell>
          <cell r="D58">
            <v>1.5</v>
          </cell>
        </row>
        <row r="59">
          <cell r="A59">
            <v>42278</v>
          </cell>
          <cell r="B59">
            <v>0.12</v>
          </cell>
          <cell r="C59">
            <v>1.57</v>
          </cell>
          <cell r="D59">
            <v>1.5</v>
          </cell>
        </row>
        <row r="60">
          <cell r="A60">
            <v>42309</v>
          </cell>
          <cell r="B60">
            <v>0.12</v>
          </cell>
          <cell r="C60">
            <v>1.66</v>
          </cell>
          <cell r="D60">
            <v>1.5</v>
          </cell>
        </row>
        <row r="61">
          <cell r="A61">
            <v>42339</v>
          </cell>
          <cell r="B61">
            <v>0.24</v>
          </cell>
          <cell r="C61">
            <v>1.72</v>
          </cell>
          <cell r="D61">
            <v>1.5</v>
          </cell>
        </row>
        <row r="62">
          <cell r="A62">
            <v>42370</v>
          </cell>
          <cell r="B62">
            <v>0.34</v>
          </cell>
          <cell r="C62">
            <v>1.65</v>
          </cell>
          <cell r="D62">
            <v>1.5</v>
          </cell>
        </row>
        <row r="63">
          <cell r="A63">
            <v>42401</v>
          </cell>
          <cell r="B63">
            <v>0.38</v>
          </cell>
          <cell r="C63">
            <v>1.57</v>
          </cell>
          <cell r="D63">
            <v>1.5</v>
          </cell>
        </row>
        <row r="64">
          <cell r="A64">
            <v>42430</v>
          </cell>
          <cell r="B64">
            <v>0.36</v>
          </cell>
          <cell r="C64">
            <v>1.55</v>
          </cell>
          <cell r="D64">
            <v>1.5</v>
          </cell>
        </row>
        <row r="65">
          <cell r="A65">
            <v>42461</v>
          </cell>
          <cell r="B65">
            <v>0.37</v>
          </cell>
          <cell r="C65">
            <v>1.55</v>
          </cell>
          <cell r="D65">
            <v>1.5</v>
          </cell>
        </row>
        <row r="66">
          <cell r="A66">
            <v>42491</v>
          </cell>
          <cell r="B66">
            <v>0.37</v>
          </cell>
          <cell r="C66">
            <v>1.54</v>
          </cell>
          <cell r="D66">
            <v>1.5</v>
          </cell>
        </row>
        <row r="67">
          <cell r="A67">
            <v>42522</v>
          </cell>
          <cell r="B67">
            <v>0.38</v>
          </cell>
          <cell r="C67">
            <v>1.44</v>
          </cell>
          <cell r="D67">
            <v>1.25</v>
          </cell>
        </row>
        <row r="68">
          <cell r="A68">
            <v>42552</v>
          </cell>
          <cell r="B68">
            <v>0.39</v>
          </cell>
          <cell r="C68">
            <v>1.32</v>
          </cell>
          <cell r="D68">
            <v>1.25</v>
          </cell>
        </row>
        <row r="69">
          <cell r="A69">
            <v>42583</v>
          </cell>
          <cell r="B69">
            <v>0.4</v>
          </cell>
          <cell r="C69">
            <v>1.31</v>
          </cell>
          <cell r="D69">
            <v>1.25</v>
          </cell>
        </row>
        <row r="70">
          <cell r="A70">
            <v>42614</v>
          </cell>
          <cell r="B70">
            <v>0.4</v>
          </cell>
          <cell r="C70">
            <v>1.35</v>
          </cell>
          <cell r="D70">
            <v>1.25</v>
          </cell>
        </row>
        <row r="71">
          <cell r="A71">
            <v>42644</v>
          </cell>
          <cell r="B71">
            <v>0.4</v>
          </cell>
          <cell r="C71">
            <v>1.41</v>
          </cell>
          <cell r="D71">
            <v>1.25</v>
          </cell>
        </row>
        <row r="72">
          <cell r="A72">
            <v>42675</v>
          </cell>
          <cell r="B72">
            <v>0.41</v>
          </cell>
          <cell r="C72">
            <v>1.51</v>
          </cell>
          <cell r="D72">
            <v>1.25</v>
          </cell>
        </row>
        <row r="73">
          <cell r="A73">
            <v>42705</v>
          </cell>
          <cell r="B73">
            <v>0.54</v>
          </cell>
          <cell r="C73">
            <v>1.56</v>
          </cell>
          <cell r="D73">
            <v>1.25</v>
          </cell>
        </row>
        <row r="74">
          <cell r="A74">
            <v>42736</v>
          </cell>
          <cell r="B74">
            <v>0.65</v>
          </cell>
          <cell r="C74">
            <v>1.5</v>
          </cell>
          <cell r="D74">
            <v>1.25</v>
          </cell>
        </row>
        <row r="75">
          <cell r="A75">
            <v>42767</v>
          </cell>
          <cell r="B75">
            <v>0.66</v>
          </cell>
          <cell r="C75">
            <v>1.48</v>
          </cell>
          <cell r="D75">
            <v>1.25</v>
          </cell>
        </row>
        <row r="76">
          <cell r="A76">
            <v>42795</v>
          </cell>
          <cell r="B76">
            <v>0.79</v>
          </cell>
          <cell r="C76">
            <v>1.48</v>
          </cell>
          <cell r="D76">
            <v>1.25</v>
          </cell>
        </row>
        <row r="77">
          <cell r="A77">
            <v>42826</v>
          </cell>
          <cell r="B77">
            <v>0.9</v>
          </cell>
          <cell r="C77">
            <v>1.46</v>
          </cell>
          <cell r="D77">
            <v>1.25</v>
          </cell>
        </row>
        <row r="78">
          <cell r="A78">
            <v>42856</v>
          </cell>
          <cell r="B78">
            <v>0.91</v>
          </cell>
          <cell r="C78">
            <v>1.47</v>
          </cell>
          <cell r="D78">
            <v>1.25</v>
          </cell>
        </row>
        <row r="79">
          <cell r="A79">
            <v>42887</v>
          </cell>
          <cell r="B79">
            <v>1.04</v>
          </cell>
          <cell r="C79">
            <v>1.48</v>
          </cell>
          <cell r="D79">
            <v>1.25</v>
          </cell>
        </row>
        <row r="80">
          <cell r="A80">
            <v>42917</v>
          </cell>
          <cell r="B80">
            <v>1.1499999999999999</v>
          </cell>
          <cell r="C80">
            <v>1.47</v>
          </cell>
          <cell r="D80">
            <v>1.25</v>
          </cell>
        </row>
        <row r="81">
          <cell r="A81">
            <v>42948</v>
          </cell>
          <cell r="B81">
            <v>1.1599999999999999</v>
          </cell>
          <cell r="C81">
            <v>1.47</v>
          </cell>
          <cell r="D81">
            <v>1.25</v>
          </cell>
        </row>
        <row r="82">
          <cell r="A82">
            <v>42979</v>
          </cell>
          <cell r="B82">
            <v>1.1499999999999999</v>
          </cell>
          <cell r="C82">
            <v>1.52</v>
          </cell>
          <cell r="D82">
            <v>1.25</v>
          </cell>
        </row>
        <row r="83">
          <cell r="A83">
            <v>43009</v>
          </cell>
          <cell r="B83">
            <v>1.1499999999999999</v>
          </cell>
          <cell r="C83">
            <v>1.62</v>
          </cell>
          <cell r="D83">
            <v>1.25</v>
          </cell>
        </row>
        <row r="84">
          <cell r="A84">
            <v>43040</v>
          </cell>
          <cell r="B84">
            <v>1.1599999999999999</v>
          </cell>
          <cell r="C84">
            <v>1.77</v>
          </cell>
          <cell r="D84">
            <v>1.25</v>
          </cell>
        </row>
        <row r="85">
          <cell r="A85">
            <v>43070</v>
          </cell>
          <cell r="B85">
            <v>1.3</v>
          </cell>
          <cell r="C85">
            <v>1.79</v>
          </cell>
          <cell r="D85">
            <v>1.5</v>
          </cell>
        </row>
        <row r="86">
          <cell r="A86">
            <v>43101</v>
          </cell>
          <cell r="B86">
            <v>1.41</v>
          </cell>
          <cell r="C86">
            <v>1.78</v>
          </cell>
          <cell r="D86">
            <v>1.5</v>
          </cell>
        </row>
        <row r="87">
          <cell r="A87">
            <v>43132</v>
          </cell>
          <cell r="B87">
            <v>1.42</v>
          </cell>
          <cell r="C87">
            <v>1.77</v>
          </cell>
          <cell r="D87">
            <v>1.5</v>
          </cell>
        </row>
        <row r="88">
          <cell r="A88">
            <v>43160</v>
          </cell>
          <cell r="B88">
            <v>1.51</v>
          </cell>
          <cell r="C88">
            <v>1.82</v>
          </cell>
          <cell r="D88">
            <v>1.5</v>
          </cell>
        </row>
        <row r="89">
          <cell r="A89">
            <v>43191</v>
          </cell>
          <cell r="B89">
            <v>1.69</v>
          </cell>
          <cell r="C89">
            <v>1.79</v>
          </cell>
          <cell r="D89">
            <v>1.5</v>
          </cell>
        </row>
        <row r="90">
          <cell r="A90">
            <v>43221</v>
          </cell>
          <cell r="B90">
            <v>1.7</v>
          </cell>
          <cell r="C90">
            <v>1.82</v>
          </cell>
          <cell r="D90">
            <v>1.5</v>
          </cell>
        </row>
        <row r="91">
          <cell r="A91">
            <v>43252</v>
          </cell>
          <cell r="B91">
            <v>1.82</v>
          </cell>
          <cell r="C91">
            <v>1.84</v>
          </cell>
          <cell r="D91">
            <v>1.5</v>
          </cell>
        </row>
        <row r="92">
          <cell r="A92">
            <v>43282</v>
          </cell>
          <cell r="B92">
            <v>1.91</v>
          </cell>
          <cell r="C92">
            <v>1.81</v>
          </cell>
          <cell r="D92">
            <v>1.5</v>
          </cell>
        </row>
        <row r="93">
          <cell r="A93">
            <v>43313</v>
          </cell>
          <cell r="B93">
            <v>1.91</v>
          </cell>
          <cell r="C93">
            <v>1.8</v>
          </cell>
          <cell r="D93">
            <v>1.5</v>
          </cell>
        </row>
        <row r="94">
          <cell r="A94">
            <v>43344</v>
          </cell>
          <cell r="B94">
            <v>1.95</v>
          </cell>
          <cell r="C94">
            <v>1.83</v>
          </cell>
          <cell r="D94">
            <v>1.5</v>
          </cell>
        </row>
        <row r="95">
          <cell r="A95">
            <v>43374</v>
          </cell>
          <cell r="B95">
            <v>2.19</v>
          </cell>
          <cell r="C95">
            <v>1.93</v>
          </cell>
          <cell r="D95">
            <v>1.5</v>
          </cell>
        </row>
        <row r="96">
          <cell r="A96">
            <v>43405</v>
          </cell>
          <cell r="B96">
            <v>2.2000000000000002</v>
          </cell>
          <cell r="C96">
            <v>1.96</v>
          </cell>
          <cell r="D96">
            <v>1.5</v>
          </cell>
        </row>
        <row r="97">
          <cell r="A97">
            <v>43435</v>
          </cell>
          <cell r="B97">
            <v>2.27</v>
          </cell>
          <cell r="C97">
            <v>2.04</v>
          </cell>
          <cell r="D97">
            <v>1.75</v>
          </cell>
        </row>
        <row r="98">
          <cell r="A98">
            <v>43466</v>
          </cell>
          <cell r="B98">
            <v>2.4</v>
          </cell>
          <cell r="C98">
            <v>1.99</v>
          </cell>
          <cell r="D98">
            <v>1.75</v>
          </cell>
        </row>
        <row r="99">
          <cell r="A99">
            <v>43497</v>
          </cell>
          <cell r="B99">
            <v>2.4</v>
          </cell>
          <cell r="C99">
            <v>1.92</v>
          </cell>
          <cell r="D99">
            <v>1.75</v>
          </cell>
        </row>
        <row r="100">
          <cell r="A100">
            <v>43525</v>
          </cell>
          <cell r="B100">
            <v>2.41</v>
          </cell>
          <cell r="C100">
            <v>1.94</v>
          </cell>
          <cell r="D100">
            <v>1.75</v>
          </cell>
        </row>
        <row r="101">
          <cell r="A101">
            <v>43556</v>
          </cell>
          <cell r="B101">
            <v>2.42</v>
          </cell>
          <cell r="C101">
            <v>1.85</v>
          </cell>
          <cell r="D101">
            <v>1.75</v>
          </cell>
        </row>
        <row r="102">
          <cell r="A102">
            <v>43586</v>
          </cell>
          <cell r="B102">
            <v>2.39</v>
          </cell>
          <cell r="C102">
            <v>1.85</v>
          </cell>
          <cell r="D102">
            <v>1.75</v>
          </cell>
        </row>
        <row r="103">
          <cell r="A103">
            <v>43617</v>
          </cell>
          <cell r="B103">
            <v>2.38</v>
          </cell>
          <cell r="C103">
            <v>1.78</v>
          </cell>
          <cell r="D103">
            <v>1.75</v>
          </cell>
        </row>
        <row r="104">
          <cell r="A104">
            <v>43647</v>
          </cell>
          <cell r="B104">
            <v>2.4</v>
          </cell>
          <cell r="C104">
            <v>1.68</v>
          </cell>
          <cell r="D104">
            <v>1.5</v>
          </cell>
        </row>
        <row r="105">
          <cell r="A105">
            <v>43678</v>
          </cell>
          <cell r="B105">
            <v>2.13</v>
          </cell>
          <cell r="C105">
            <v>1.52</v>
          </cell>
          <cell r="D105">
            <v>1.5</v>
          </cell>
        </row>
        <row r="106">
          <cell r="A106">
            <v>43709</v>
          </cell>
          <cell r="B106">
            <v>2.04</v>
          </cell>
          <cell r="C106">
            <v>1.57</v>
          </cell>
          <cell r="D106">
            <v>1.5</v>
          </cell>
        </row>
        <row r="107">
          <cell r="A107">
            <v>43739</v>
          </cell>
          <cell r="B107">
            <v>1.83</v>
          </cell>
          <cell r="C107">
            <v>1.55</v>
          </cell>
          <cell r="D107">
            <v>1.25</v>
          </cell>
        </row>
        <row r="108">
          <cell r="A108">
            <v>43770</v>
          </cell>
          <cell r="B108">
            <v>1.55</v>
          </cell>
          <cell r="C108">
            <v>1.63</v>
          </cell>
          <cell r="D108">
            <v>1.25</v>
          </cell>
        </row>
        <row r="109">
          <cell r="A109">
            <v>43800</v>
          </cell>
          <cell r="B109">
            <v>1.55</v>
          </cell>
          <cell r="C109">
            <v>1.6</v>
          </cell>
          <cell r="D109">
            <v>1.25</v>
          </cell>
        </row>
        <row r="110">
          <cell r="A110">
            <v>43831</v>
          </cell>
          <cell r="B110">
            <v>1.55</v>
          </cell>
          <cell r="C110">
            <v>1.54</v>
          </cell>
          <cell r="D110">
            <v>1.25</v>
          </cell>
        </row>
        <row r="111">
          <cell r="A111">
            <v>43862</v>
          </cell>
          <cell r="B111">
            <v>1.58</v>
          </cell>
          <cell r="C111">
            <v>1.43</v>
          </cell>
          <cell r="D111">
            <v>1.25</v>
          </cell>
        </row>
        <row r="112">
          <cell r="A112">
            <v>43891</v>
          </cell>
          <cell r="B112">
            <v>0.65</v>
          </cell>
          <cell r="C112">
            <v>1.26</v>
          </cell>
          <cell r="D112">
            <v>0.75</v>
          </cell>
        </row>
        <row r="113">
          <cell r="A113">
            <v>43922</v>
          </cell>
          <cell r="B113">
            <v>0.05</v>
          </cell>
          <cell r="C113">
            <v>1.2</v>
          </cell>
          <cell r="D113">
            <v>0.75</v>
          </cell>
        </row>
        <row r="114">
          <cell r="A114">
            <v>43952</v>
          </cell>
          <cell r="B114">
            <v>0.05</v>
          </cell>
          <cell r="C114">
            <v>1.06</v>
          </cell>
          <cell r="D114">
            <v>0.5</v>
          </cell>
        </row>
        <row r="115">
          <cell r="A115">
            <v>43983</v>
          </cell>
          <cell r="B115">
            <v>0.08</v>
          </cell>
          <cell r="C115">
            <v>0.89</v>
          </cell>
          <cell r="D115">
            <v>0.5</v>
          </cell>
        </row>
        <row r="116">
          <cell r="A116">
            <v>44013</v>
          </cell>
          <cell r="B116">
            <v>0.09</v>
          </cell>
          <cell r="C116">
            <v>0.81</v>
          </cell>
          <cell r="D116">
            <v>0.5</v>
          </cell>
        </row>
        <row r="117">
          <cell r="A117">
            <v>44044</v>
          </cell>
          <cell r="B117">
            <v>0.1</v>
          </cell>
          <cell r="C117">
            <v>0.8</v>
          </cell>
          <cell r="D117">
            <v>0.5</v>
          </cell>
        </row>
        <row r="118">
          <cell r="A118">
            <v>44075</v>
          </cell>
          <cell r="B118">
            <v>0.09</v>
          </cell>
          <cell r="C118">
            <v>0.88</v>
          </cell>
          <cell r="D118">
            <v>0.5</v>
          </cell>
        </row>
        <row r="119">
          <cell r="A119">
            <v>44105</v>
          </cell>
          <cell r="B119">
            <v>0.09</v>
          </cell>
          <cell r="C119">
            <v>0.87</v>
          </cell>
          <cell r="D119">
            <v>0.5</v>
          </cell>
        </row>
        <row r="120">
          <cell r="A120">
            <v>44136</v>
          </cell>
          <cell r="B120">
            <v>0.09</v>
          </cell>
          <cell r="C120">
            <v>0.9</v>
          </cell>
          <cell r="D120">
            <v>0.5</v>
          </cell>
        </row>
        <row r="121">
          <cell r="A121">
            <v>44166</v>
          </cell>
          <cell r="B121">
            <v>0.09</v>
          </cell>
          <cell r="C121">
            <v>0.9</v>
          </cell>
          <cell r="D121">
            <v>0.5</v>
          </cell>
        </row>
        <row r="122">
          <cell r="A122">
            <v>44197</v>
          </cell>
          <cell r="B122">
            <v>0.09</v>
          </cell>
          <cell r="C122">
            <v>0.86</v>
          </cell>
          <cell r="D122">
            <v>0.5</v>
          </cell>
        </row>
        <row r="123">
          <cell r="A123">
            <v>44228</v>
          </cell>
          <cell r="B123">
            <v>0.08</v>
          </cell>
          <cell r="C123">
            <v>0.83</v>
          </cell>
          <cell r="D123">
            <v>0.5</v>
          </cell>
        </row>
        <row r="124">
          <cell r="A124">
            <v>44256</v>
          </cell>
          <cell r="B124">
            <v>7.0000000000000007E-2</v>
          </cell>
          <cell r="C124">
            <v>0.84</v>
          </cell>
          <cell r="D124">
            <v>0.5</v>
          </cell>
        </row>
        <row r="125">
          <cell r="A125">
            <v>44287</v>
          </cell>
          <cell r="B125">
            <v>7.0000000000000007E-2</v>
          </cell>
          <cell r="C125">
            <v>0.82</v>
          </cell>
          <cell r="D125">
            <v>0.5</v>
          </cell>
        </row>
        <row r="126">
          <cell r="A126">
            <v>44317</v>
          </cell>
          <cell r="B126">
            <v>0.06</v>
          </cell>
          <cell r="C126">
            <v>0.82</v>
          </cell>
          <cell r="D126">
            <v>0.5</v>
          </cell>
        </row>
        <row r="127">
          <cell r="A127">
            <v>44348</v>
          </cell>
          <cell r="B127">
            <v>0.08</v>
          </cell>
          <cell r="C127">
            <v>0.92</v>
          </cell>
          <cell r="D127">
            <v>0.5</v>
          </cell>
        </row>
        <row r="128">
          <cell r="A128">
            <v>44378</v>
          </cell>
          <cell r="B128">
            <v>0.1</v>
          </cell>
          <cell r="C128">
            <v>0.95</v>
          </cell>
          <cell r="D128">
            <v>0.5</v>
          </cell>
        </row>
        <row r="129">
          <cell r="A129">
            <v>44409</v>
          </cell>
          <cell r="B129">
            <v>0.09</v>
          </cell>
          <cell r="C129">
            <v>1.02</v>
          </cell>
          <cell r="D129">
            <v>0.75</v>
          </cell>
        </row>
        <row r="130">
          <cell r="A130">
            <v>44440</v>
          </cell>
          <cell r="B130">
            <v>0.08</v>
          </cell>
          <cell r="C130">
            <v>1.1599999999999999</v>
          </cell>
          <cell r="D130">
            <v>0.75</v>
          </cell>
        </row>
        <row r="131">
          <cell r="A131">
            <v>44470</v>
          </cell>
          <cell r="B131">
            <v>0.08</v>
          </cell>
          <cell r="C131">
            <v>1.29</v>
          </cell>
          <cell r="D131">
            <v>0.75</v>
          </cell>
        </row>
        <row r="132">
          <cell r="A132">
            <v>44501</v>
          </cell>
          <cell r="B132">
            <v>0.08</v>
          </cell>
          <cell r="C132">
            <v>1.55</v>
          </cell>
          <cell r="D132">
            <v>0.75</v>
          </cell>
        </row>
        <row r="133">
          <cell r="A133">
            <v>44531</v>
          </cell>
          <cell r="B133">
            <v>0.08</v>
          </cell>
          <cell r="C133">
            <v>1.69</v>
          </cell>
          <cell r="D133">
            <v>0.75</v>
          </cell>
        </row>
        <row r="134">
          <cell r="A134">
            <v>44562</v>
          </cell>
          <cell r="B134">
            <v>0.08</v>
          </cell>
          <cell r="C134">
            <v>1.64</v>
          </cell>
          <cell r="D134">
            <v>1.25</v>
          </cell>
        </row>
        <row r="135">
          <cell r="A135">
            <v>44593</v>
          </cell>
          <cell r="B135">
            <v>0.08</v>
          </cell>
          <cell r="C135">
            <v>1.7</v>
          </cell>
          <cell r="D135">
            <v>1.25</v>
          </cell>
        </row>
        <row r="136">
          <cell r="A136">
            <v>44621</v>
          </cell>
          <cell r="B136">
            <v>0.2</v>
          </cell>
          <cell r="C136">
            <v>1.72</v>
          </cell>
          <cell r="D136">
            <v>1.25</v>
          </cell>
        </row>
        <row r="137">
          <cell r="A137">
            <v>44652</v>
          </cell>
          <cell r="B137">
            <v>0.33</v>
          </cell>
          <cell r="C137">
            <v>1.84</v>
          </cell>
          <cell r="D137">
            <v>1.5</v>
          </cell>
        </row>
        <row r="138">
          <cell r="A138">
            <v>44682</v>
          </cell>
          <cell r="B138">
            <v>0.77</v>
          </cell>
          <cell r="C138">
            <v>1.98</v>
          </cell>
          <cell r="D138">
            <v>1.75</v>
          </cell>
        </row>
        <row r="139">
          <cell r="A139">
            <v>44713</v>
          </cell>
          <cell r="B139">
            <v>1.21</v>
          </cell>
          <cell r="C139">
            <v>2.38</v>
          </cell>
          <cell r="D139">
            <v>1.75</v>
          </cell>
        </row>
        <row r="140">
          <cell r="A140">
            <v>44743</v>
          </cell>
          <cell r="B140">
            <v>1.68</v>
          </cell>
          <cell r="C140">
            <v>2.9</v>
          </cell>
          <cell r="D140">
            <v>2.25</v>
          </cell>
        </row>
        <row r="141">
          <cell r="A141">
            <v>44774</v>
          </cell>
          <cell r="B141">
            <v>2.33</v>
          </cell>
          <cell r="C141">
            <v>2.96</v>
          </cell>
          <cell r="D141">
            <v>2.5</v>
          </cell>
        </row>
        <row r="142">
          <cell r="A142">
            <v>44805</v>
          </cell>
          <cell r="B142">
            <v>2.56</v>
          </cell>
          <cell r="C142">
            <v>3.4</v>
          </cell>
          <cell r="D142">
            <v>2.5</v>
          </cell>
        </row>
        <row r="143">
          <cell r="A143">
            <v>44835</v>
          </cell>
          <cell r="B143">
            <v>3.08</v>
          </cell>
          <cell r="C143">
            <v>3.98</v>
          </cell>
          <cell r="D143">
            <v>3</v>
          </cell>
        </row>
        <row r="144">
          <cell r="A144">
            <v>44866</v>
          </cell>
          <cell r="B144">
            <v>3.78</v>
          </cell>
          <cell r="C144">
            <v>4.34</v>
          </cell>
          <cell r="D144">
            <v>3.25</v>
          </cell>
        </row>
        <row r="145">
          <cell r="A145">
            <v>44896</v>
          </cell>
          <cell r="B145">
            <v>4.0999999999999996</v>
          </cell>
          <cell r="C145">
            <v>4.29</v>
          </cell>
          <cell r="D145">
            <v>3.25</v>
          </cell>
        </row>
        <row r="146">
          <cell r="A146">
            <v>44927</v>
          </cell>
          <cell r="B146">
            <v>4.33</v>
          </cell>
          <cell r="C146">
            <v>3.82</v>
          </cell>
          <cell r="D146">
            <v>3.5</v>
          </cell>
        </row>
        <row r="147">
          <cell r="A147">
            <v>44958</v>
          </cell>
          <cell r="B147">
            <v>4.57</v>
          </cell>
          <cell r="C147">
            <v>3.53</v>
          </cell>
          <cell r="D147">
            <v>3.5</v>
          </cell>
        </row>
        <row r="148">
          <cell r="A148">
            <v>44986</v>
          </cell>
          <cell r="B148">
            <v>4.6500000000000004</v>
          </cell>
          <cell r="C148">
            <v>3.56</v>
          </cell>
          <cell r="D148">
            <v>3.5</v>
          </cell>
        </row>
        <row r="149">
          <cell r="A149">
            <v>45017</v>
          </cell>
          <cell r="B149">
            <v>4.83</v>
          </cell>
          <cell r="C149">
            <v>3.44</v>
          </cell>
          <cell r="D149">
            <v>3.5</v>
          </cell>
        </row>
        <row r="150">
          <cell r="A150">
            <v>45047</v>
          </cell>
          <cell r="B150">
            <v>5.0599999999999996</v>
          </cell>
          <cell r="C150">
            <v>3.56</v>
          </cell>
          <cell r="D150">
            <v>3.5</v>
          </cell>
        </row>
        <row r="151">
          <cell r="A151">
            <v>45078</v>
          </cell>
          <cell r="B151">
            <v>5.08</v>
          </cell>
          <cell r="C151">
            <v>3.7</v>
          </cell>
          <cell r="D151">
            <v>3.5</v>
          </cell>
        </row>
        <row r="152">
          <cell r="A152">
            <v>45108</v>
          </cell>
          <cell r="B152">
            <v>5.12</v>
          </cell>
          <cell r="C152">
            <v>3.69</v>
          </cell>
          <cell r="D152">
            <v>3.5</v>
          </cell>
        </row>
        <row r="153">
          <cell r="A153">
            <v>45139</v>
          </cell>
          <cell r="B153">
            <v>5.33</v>
          </cell>
          <cell r="C153">
            <v>3.66</v>
          </cell>
          <cell r="D153">
            <v>3.5</v>
          </cell>
        </row>
        <row r="154">
          <cell r="A154">
            <v>45170</v>
          </cell>
          <cell r="B154">
            <v>5.33</v>
          </cell>
          <cell r="C154">
            <v>3.82</v>
          </cell>
          <cell r="D154">
            <v>3.5</v>
          </cell>
        </row>
        <row r="155">
          <cell r="A155">
            <v>45200</v>
          </cell>
          <cell r="B155">
            <v>5.33</v>
          </cell>
          <cell r="C155">
            <v>3.97</v>
          </cell>
          <cell r="D155">
            <v>3.5</v>
          </cell>
        </row>
        <row r="156">
          <cell r="A156">
            <v>45231</v>
          </cell>
          <cell r="B156">
            <v>5.33</v>
          </cell>
          <cell r="C156">
            <v>4</v>
          </cell>
          <cell r="D156">
            <v>3.5</v>
          </cell>
        </row>
        <row r="157">
          <cell r="A157">
            <v>45261</v>
          </cell>
          <cell r="B157">
            <v>5.33</v>
          </cell>
          <cell r="C157">
            <v>3.84</v>
          </cell>
          <cell r="D157">
            <v>3.5</v>
          </cell>
        </row>
        <row r="158">
          <cell r="A158">
            <v>45292</v>
          </cell>
          <cell r="B158">
            <v>5.33</v>
          </cell>
          <cell r="C158">
            <v>3.66</v>
          </cell>
          <cell r="D158">
            <v>3.5</v>
          </cell>
        </row>
        <row r="159">
          <cell r="A159">
            <v>45323</v>
          </cell>
          <cell r="B159">
            <v>5.33</v>
          </cell>
          <cell r="C159">
            <v>3.62</v>
          </cell>
          <cell r="D159">
            <v>3.5</v>
          </cell>
        </row>
        <row r="160">
          <cell r="A160">
            <v>45352</v>
          </cell>
          <cell r="B160">
            <v>5.33</v>
          </cell>
          <cell r="C160">
            <v>3.59</v>
          </cell>
          <cell r="D160">
            <v>3.5</v>
          </cell>
        </row>
        <row r="161">
          <cell r="A161">
            <v>45383</v>
          </cell>
          <cell r="B161">
            <v>5.33</v>
          </cell>
          <cell r="C161">
            <v>3.54</v>
          </cell>
          <cell r="D161">
            <v>3.5</v>
          </cell>
        </row>
        <row r="162">
          <cell r="A162">
            <v>45413</v>
          </cell>
          <cell r="B162">
            <v>5.33</v>
          </cell>
          <cell r="C162">
            <v>3.56</v>
          </cell>
          <cell r="D162">
            <v>3.5</v>
          </cell>
        </row>
        <row r="163">
          <cell r="A163">
            <v>45444</v>
          </cell>
          <cell r="B163">
            <v>5.33</v>
          </cell>
          <cell r="C163">
            <v>3.52</v>
          </cell>
          <cell r="D163">
            <v>3.5</v>
          </cell>
        </row>
        <row r="164">
          <cell r="A164">
            <v>45474</v>
          </cell>
          <cell r="B164">
            <v>5.33</v>
          </cell>
          <cell r="C164">
            <v>3.42</v>
          </cell>
          <cell r="D164">
            <v>3.5</v>
          </cell>
        </row>
        <row r="165">
          <cell r="A165">
            <v>45505</v>
          </cell>
          <cell r="B165">
            <v>5.33</v>
          </cell>
          <cell r="C165">
            <v>3.36</v>
          </cell>
          <cell r="D165">
            <v>3.5</v>
          </cell>
        </row>
        <row r="166">
          <cell r="A166">
            <v>45536</v>
          </cell>
          <cell r="B166">
            <v>4.83</v>
          </cell>
          <cell r="C166">
            <v>3.36</v>
          </cell>
          <cell r="D166">
            <v>3.5</v>
          </cell>
        </row>
      </sheetData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ustry"/>
    </sheetNames>
    <sheetDataSet>
      <sheetData sheetId="0">
        <row r="1">
          <cell r="B1" t="str">
            <v>주택착공: 서울</v>
          </cell>
          <cell r="C1" t="str">
            <v>주택착공: 수도권</v>
          </cell>
          <cell r="D1" t="str">
            <v>주택착공: 5대 광역시</v>
          </cell>
          <cell r="E1" t="str">
            <v>주택착공: 지방</v>
          </cell>
        </row>
        <row r="2">
          <cell r="A2">
            <v>40544</v>
          </cell>
          <cell r="B2">
            <v>1091</v>
          </cell>
          <cell r="C2">
            <v>2405</v>
          </cell>
          <cell r="D2">
            <v>3098</v>
          </cell>
          <cell r="E2">
            <v>3442</v>
          </cell>
        </row>
        <row r="3">
          <cell r="A3">
            <v>40575</v>
          </cell>
          <cell r="B3">
            <v>2102</v>
          </cell>
          <cell r="C3">
            <v>5470</v>
          </cell>
          <cell r="D3">
            <v>2202</v>
          </cell>
          <cell r="E3">
            <v>4158</v>
          </cell>
        </row>
        <row r="4">
          <cell r="A4">
            <v>40603</v>
          </cell>
          <cell r="B4">
            <v>8842</v>
          </cell>
          <cell r="C4">
            <v>8293</v>
          </cell>
          <cell r="D4">
            <v>5085</v>
          </cell>
          <cell r="E4">
            <v>7347</v>
          </cell>
        </row>
        <row r="5">
          <cell r="A5">
            <v>40634</v>
          </cell>
          <cell r="B5">
            <v>6342</v>
          </cell>
          <cell r="C5">
            <v>14645</v>
          </cell>
          <cell r="D5">
            <v>9317</v>
          </cell>
          <cell r="E5">
            <v>15028</v>
          </cell>
        </row>
        <row r="6">
          <cell r="A6">
            <v>40664</v>
          </cell>
          <cell r="B6">
            <v>4636</v>
          </cell>
          <cell r="C6">
            <v>8478</v>
          </cell>
          <cell r="D6">
            <v>6732</v>
          </cell>
          <cell r="E6">
            <v>12833</v>
          </cell>
        </row>
        <row r="7">
          <cell r="A7">
            <v>40695</v>
          </cell>
          <cell r="B7">
            <v>8728</v>
          </cell>
          <cell r="C7">
            <v>6275</v>
          </cell>
          <cell r="D7">
            <v>6778</v>
          </cell>
          <cell r="E7">
            <v>7481</v>
          </cell>
        </row>
        <row r="8">
          <cell r="A8">
            <v>40725</v>
          </cell>
          <cell r="B8">
            <v>5625</v>
          </cell>
          <cell r="C8">
            <v>5199</v>
          </cell>
          <cell r="D8">
            <v>4181</v>
          </cell>
          <cell r="E8">
            <v>12318</v>
          </cell>
        </row>
        <row r="9">
          <cell r="A9">
            <v>40756</v>
          </cell>
          <cell r="B9">
            <v>4356</v>
          </cell>
          <cell r="C9">
            <v>7729</v>
          </cell>
          <cell r="D9">
            <v>7244</v>
          </cell>
          <cell r="E9">
            <v>8063</v>
          </cell>
        </row>
        <row r="10">
          <cell r="A10">
            <v>40787</v>
          </cell>
          <cell r="B10">
            <v>5457</v>
          </cell>
          <cell r="C10">
            <v>7351</v>
          </cell>
          <cell r="D10">
            <v>6276</v>
          </cell>
          <cell r="E10">
            <v>12879</v>
          </cell>
        </row>
        <row r="11">
          <cell r="A11">
            <v>40817</v>
          </cell>
          <cell r="B11">
            <v>9522</v>
          </cell>
          <cell r="C11">
            <v>17266</v>
          </cell>
          <cell r="D11">
            <v>12329</v>
          </cell>
          <cell r="E11">
            <v>18965</v>
          </cell>
        </row>
        <row r="12">
          <cell r="A12">
            <v>40848</v>
          </cell>
          <cell r="B12">
            <v>5091</v>
          </cell>
          <cell r="C12">
            <v>15232</v>
          </cell>
          <cell r="D12">
            <v>7352</v>
          </cell>
          <cell r="E12">
            <v>23630</v>
          </cell>
        </row>
        <row r="13">
          <cell r="A13">
            <v>40878</v>
          </cell>
          <cell r="B13">
            <v>15865</v>
          </cell>
          <cell r="C13">
            <v>20515</v>
          </cell>
          <cell r="D13">
            <v>13324</v>
          </cell>
          <cell r="E13">
            <v>17692</v>
          </cell>
        </row>
        <row r="14">
          <cell r="A14">
            <v>40909</v>
          </cell>
          <cell r="B14">
            <v>5486</v>
          </cell>
          <cell r="C14">
            <v>5324</v>
          </cell>
          <cell r="D14">
            <v>4295</v>
          </cell>
          <cell r="E14">
            <v>5660</v>
          </cell>
        </row>
        <row r="15">
          <cell r="A15">
            <v>40940</v>
          </cell>
          <cell r="B15">
            <v>4713</v>
          </cell>
          <cell r="C15">
            <v>5112</v>
          </cell>
          <cell r="D15">
            <v>6188</v>
          </cell>
          <cell r="E15">
            <v>13686</v>
          </cell>
        </row>
        <row r="16">
          <cell r="A16">
            <v>40969</v>
          </cell>
          <cell r="B16">
            <v>8786</v>
          </cell>
          <cell r="C16">
            <v>11113</v>
          </cell>
          <cell r="D16">
            <v>6242</v>
          </cell>
          <cell r="E16">
            <v>17439</v>
          </cell>
        </row>
        <row r="17">
          <cell r="A17">
            <v>41000</v>
          </cell>
          <cell r="B17">
            <v>7302</v>
          </cell>
          <cell r="C17">
            <v>7097</v>
          </cell>
          <cell r="D17">
            <v>5262</v>
          </cell>
          <cell r="E17">
            <v>11849</v>
          </cell>
        </row>
        <row r="18">
          <cell r="A18">
            <v>41030</v>
          </cell>
          <cell r="B18">
            <v>8727</v>
          </cell>
          <cell r="C18">
            <v>7309</v>
          </cell>
          <cell r="D18">
            <v>7389</v>
          </cell>
          <cell r="E18">
            <v>22818</v>
          </cell>
        </row>
        <row r="19">
          <cell r="A19">
            <v>41061</v>
          </cell>
          <cell r="B19">
            <v>4294</v>
          </cell>
          <cell r="C19">
            <v>22221</v>
          </cell>
          <cell r="D19">
            <v>8785</v>
          </cell>
          <cell r="E19">
            <v>18176</v>
          </cell>
        </row>
        <row r="20">
          <cell r="A20">
            <v>41091</v>
          </cell>
          <cell r="B20">
            <v>6108</v>
          </cell>
          <cell r="C20">
            <v>8354</v>
          </cell>
          <cell r="D20">
            <v>3895</v>
          </cell>
          <cell r="E20">
            <v>12221</v>
          </cell>
        </row>
        <row r="21">
          <cell r="A21">
            <v>41122</v>
          </cell>
          <cell r="B21">
            <v>8910</v>
          </cell>
          <cell r="C21">
            <v>10092</v>
          </cell>
          <cell r="D21">
            <v>9783</v>
          </cell>
          <cell r="E21">
            <v>16107</v>
          </cell>
        </row>
        <row r="22">
          <cell r="A22">
            <v>41153</v>
          </cell>
          <cell r="B22">
            <v>8331</v>
          </cell>
          <cell r="C22">
            <v>16237</v>
          </cell>
          <cell r="D22">
            <v>8122</v>
          </cell>
          <cell r="E22">
            <v>14777</v>
          </cell>
        </row>
        <row r="23">
          <cell r="A23">
            <v>41183</v>
          </cell>
          <cell r="B23">
            <v>3361</v>
          </cell>
          <cell r="C23">
            <v>16385</v>
          </cell>
          <cell r="D23">
            <v>8181</v>
          </cell>
          <cell r="E23">
            <v>12825</v>
          </cell>
        </row>
        <row r="24">
          <cell r="A24">
            <v>41214</v>
          </cell>
          <cell r="B24">
            <v>2637</v>
          </cell>
          <cell r="C24">
            <v>6080</v>
          </cell>
          <cell r="D24">
            <v>7605</v>
          </cell>
          <cell r="E24">
            <v>16450</v>
          </cell>
        </row>
        <row r="25">
          <cell r="A25">
            <v>41244</v>
          </cell>
          <cell r="B25">
            <v>4619</v>
          </cell>
          <cell r="C25">
            <v>20435</v>
          </cell>
          <cell r="D25">
            <v>14304</v>
          </cell>
          <cell r="E25">
            <v>20645</v>
          </cell>
        </row>
        <row r="26">
          <cell r="A26">
            <v>41275</v>
          </cell>
          <cell r="B26">
            <v>1900</v>
          </cell>
          <cell r="C26">
            <v>4769</v>
          </cell>
          <cell r="D26">
            <v>2572</v>
          </cell>
          <cell r="E26">
            <v>7685</v>
          </cell>
        </row>
        <row r="27">
          <cell r="A27">
            <v>41306</v>
          </cell>
          <cell r="B27">
            <v>3944</v>
          </cell>
          <cell r="C27">
            <v>11774</v>
          </cell>
          <cell r="D27">
            <v>3936</v>
          </cell>
          <cell r="E27">
            <v>10967</v>
          </cell>
        </row>
        <row r="28">
          <cell r="A28">
            <v>41334</v>
          </cell>
          <cell r="B28">
            <v>5181</v>
          </cell>
          <cell r="C28">
            <v>6822</v>
          </cell>
          <cell r="D28">
            <v>8840</v>
          </cell>
          <cell r="E28">
            <v>14033</v>
          </cell>
        </row>
        <row r="29">
          <cell r="A29">
            <v>41365</v>
          </cell>
          <cell r="B29">
            <v>3709</v>
          </cell>
          <cell r="C29">
            <v>10668</v>
          </cell>
          <cell r="D29">
            <v>5846</v>
          </cell>
          <cell r="E29">
            <v>15428</v>
          </cell>
        </row>
        <row r="30">
          <cell r="A30">
            <v>41395</v>
          </cell>
          <cell r="B30">
            <v>4283</v>
          </cell>
          <cell r="C30">
            <v>6823</v>
          </cell>
          <cell r="D30">
            <v>4620</v>
          </cell>
          <cell r="E30">
            <v>13951</v>
          </cell>
        </row>
        <row r="31">
          <cell r="A31">
            <v>41426</v>
          </cell>
          <cell r="B31">
            <v>4771</v>
          </cell>
          <cell r="C31">
            <v>12502</v>
          </cell>
          <cell r="D31">
            <v>3293</v>
          </cell>
          <cell r="E31">
            <v>13667</v>
          </cell>
        </row>
        <row r="32">
          <cell r="A32">
            <v>41456</v>
          </cell>
          <cell r="B32">
            <v>4734</v>
          </cell>
          <cell r="C32">
            <v>12484</v>
          </cell>
          <cell r="D32">
            <v>4174</v>
          </cell>
          <cell r="E32">
            <v>11017</v>
          </cell>
        </row>
        <row r="33">
          <cell r="A33">
            <v>41487</v>
          </cell>
          <cell r="B33">
            <v>4734</v>
          </cell>
          <cell r="C33">
            <v>12484</v>
          </cell>
          <cell r="D33">
            <v>4174</v>
          </cell>
          <cell r="E33">
            <v>11017</v>
          </cell>
        </row>
        <row r="34">
          <cell r="A34">
            <v>41518</v>
          </cell>
          <cell r="B34">
            <v>2717</v>
          </cell>
          <cell r="C34">
            <v>11838</v>
          </cell>
          <cell r="D34">
            <v>4927</v>
          </cell>
          <cell r="E34">
            <v>10565</v>
          </cell>
        </row>
        <row r="35">
          <cell r="A35">
            <v>41548</v>
          </cell>
          <cell r="B35">
            <v>5161</v>
          </cell>
          <cell r="C35">
            <v>8016</v>
          </cell>
          <cell r="D35">
            <v>6309</v>
          </cell>
          <cell r="E35">
            <v>19547</v>
          </cell>
        </row>
        <row r="36">
          <cell r="A36">
            <v>41579</v>
          </cell>
          <cell r="B36">
            <v>10792</v>
          </cell>
          <cell r="C36">
            <v>9181</v>
          </cell>
          <cell r="D36">
            <v>12613</v>
          </cell>
          <cell r="E36">
            <v>15943</v>
          </cell>
        </row>
        <row r="37">
          <cell r="A37">
            <v>41609</v>
          </cell>
          <cell r="B37">
            <v>10297</v>
          </cell>
          <cell r="C37">
            <v>21621</v>
          </cell>
          <cell r="D37">
            <v>10350</v>
          </cell>
          <cell r="E37">
            <v>19265</v>
          </cell>
        </row>
        <row r="38">
          <cell r="A38">
            <v>41640</v>
          </cell>
          <cell r="B38">
            <v>2589</v>
          </cell>
          <cell r="C38">
            <v>4957</v>
          </cell>
          <cell r="D38">
            <v>4074</v>
          </cell>
          <cell r="E38">
            <v>9640</v>
          </cell>
        </row>
        <row r="39">
          <cell r="A39">
            <v>41671</v>
          </cell>
          <cell r="B39">
            <v>3632</v>
          </cell>
          <cell r="C39">
            <v>5804</v>
          </cell>
          <cell r="D39">
            <v>7079</v>
          </cell>
          <cell r="E39">
            <v>8866</v>
          </cell>
        </row>
        <row r="40">
          <cell r="A40">
            <v>41699</v>
          </cell>
          <cell r="B40">
            <v>6094</v>
          </cell>
          <cell r="C40">
            <v>10990</v>
          </cell>
          <cell r="D40">
            <v>8079</v>
          </cell>
          <cell r="E40">
            <v>13896</v>
          </cell>
        </row>
        <row r="41">
          <cell r="A41">
            <v>41730</v>
          </cell>
          <cell r="B41">
            <v>4411</v>
          </cell>
          <cell r="C41">
            <v>17423</v>
          </cell>
          <cell r="D41">
            <v>3908</v>
          </cell>
          <cell r="E41">
            <v>22344</v>
          </cell>
        </row>
        <row r="42">
          <cell r="A42">
            <v>41760</v>
          </cell>
          <cell r="B42">
            <v>5062</v>
          </cell>
          <cell r="C42">
            <v>11081</v>
          </cell>
          <cell r="D42">
            <v>5246</v>
          </cell>
          <cell r="E42">
            <v>15792</v>
          </cell>
        </row>
        <row r="43">
          <cell r="A43">
            <v>41791</v>
          </cell>
          <cell r="B43">
            <v>5738</v>
          </cell>
          <cell r="C43">
            <v>8282</v>
          </cell>
          <cell r="D43">
            <v>11403</v>
          </cell>
          <cell r="E43">
            <v>20259</v>
          </cell>
        </row>
        <row r="44">
          <cell r="A44">
            <v>41821</v>
          </cell>
          <cell r="B44">
            <v>4313</v>
          </cell>
          <cell r="C44">
            <v>9295</v>
          </cell>
          <cell r="D44">
            <v>3548</v>
          </cell>
          <cell r="E44">
            <v>17222</v>
          </cell>
        </row>
        <row r="45">
          <cell r="A45">
            <v>41852</v>
          </cell>
          <cell r="B45">
            <v>5867</v>
          </cell>
          <cell r="C45">
            <v>9790</v>
          </cell>
          <cell r="D45">
            <v>3696</v>
          </cell>
          <cell r="E45">
            <v>12224</v>
          </cell>
        </row>
        <row r="46">
          <cell r="A46">
            <v>41883</v>
          </cell>
          <cell r="B46">
            <v>4432</v>
          </cell>
          <cell r="C46">
            <v>9761</v>
          </cell>
          <cell r="D46">
            <v>9244</v>
          </cell>
          <cell r="E46">
            <v>23497</v>
          </cell>
        </row>
        <row r="47">
          <cell r="A47">
            <v>41913</v>
          </cell>
          <cell r="B47">
            <v>6661</v>
          </cell>
          <cell r="C47">
            <v>19236</v>
          </cell>
          <cell r="D47">
            <v>9332</v>
          </cell>
          <cell r="E47">
            <v>24856</v>
          </cell>
        </row>
        <row r="48">
          <cell r="A48">
            <v>41944</v>
          </cell>
          <cell r="B48">
            <v>6586</v>
          </cell>
          <cell r="C48">
            <v>16975</v>
          </cell>
          <cell r="D48">
            <v>11992</v>
          </cell>
          <cell r="E48">
            <v>21511</v>
          </cell>
        </row>
        <row r="49">
          <cell r="A49">
            <v>41974</v>
          </cell>
          <cell r="B49">
            <v>6628</v>
          </cell>
          <cell r="C49">
            <v>25029</v>
          </cell>
          <cell r="D49">
            <v>10736</v>
          </cell>
          <cell r="E49">
            <v>18586</v>
          </cell>
        </row>
        <row r="50">
          <cell r="A50">
            <v>42005</v>
          </cell>
          <cell r="B50">
            <v>3838</v>
          </cell>
          <cell r="C50">
            <v>7249</v>
          </cell>
          <cell r="D50">
            <v>4700</v>
          </cell>
          <cell r="E50">
            <v>14032</v>
          </cell>
        </row>
        <row r="51">
          <cell r="A51">
            <v>42036</v>
          </cell>
          <cell r="B51">
            <v>2936</v>
          </cell>
          <cell r="C51">
            <v>11947</v>
          </cell>
          <cell r="D51">
            <v>3030</v>
          </cell>
          <cell r="E51">
            <v>7843</v>
          </cell>
        </row>
        <row r="52">
          <cell r="A52">
            <v>42064</v>
          </cell>
          <cell r="B52">
            <v>6467</v>
          </cell>
          <cell r="C52">
            <v>20736</v>
          </cell>
          <cell r="D52">
            <v>7173</v>
          </cell>
          <cell r="E52">
            <v>20572</v>
          </cell>
        </row>
        <row r="53">
          <cell r="A53">
            <v>42095</v>
          </cell>
          <cell r="B53">
            <v>5606</v>
          </cell>
          <cell r="C53">
            <v>26136</v>
          </cell>
          <cell r="D53">
            <v>5294</v>
          </cell>
          <cell r="E53">
            <v>20806</v>
          </cell>
        </row>
        <row r="54">
          <cell r="A54">
            <v>42125</v>
          </cell>
          <cell r="B54">
            <v>6446</v>
          </cell>
          <cell r="C54">
            <v>23999</v>
          </cell>
          <cell r="D54">
            <v>6224</v>
          </cell>
          <cell r="E54">
            <v>18185</v>
          </cell>
        </row>
        <row r="55">
          <cell r="A55">
            <v>42156</v>
          </cell>
          <cell r="B55">
            <v>7557</v>
          </cell>
          <cell r="C55">
            <v>23301</v>
          </cell>
          <cell r="D55">
            <v>10264</v>
          </cell>
          <cell r="E55">
            <v>24503</v>
          </cell>
        </row>
        <row r="56">
          <cell r="A56">
            <v>42186</v>
          </cell>
          <cell r="B56">
            <v>9538</v>
          </cell>
          <cell r="C56">
            <v>20545</v>
          </cell>
          <cell r="D56">
            <v>9155</v>
          </cell>
          <cell r="E56">
            <v>15355</v>
          </cell>
        </row>
        <row r="57">
          <cell r="A57">
            <v>42217</v>
          </cell>
          <cell r="B57">
            <v>7659</v>
          </cell>
          <cell r="C57">
            <v>33303</v>
          </cell>
          <cell r="D57">
            <v>6571</v>
          </cell>
          <cell r="E57">
            <v>21076</v>
          </cell>
        </row>
        <row r="58">
          <cell r="A58">
            <v>42248</v>
          </cell>
          <cell r="B58">
            <v>11729</v>
          </cell>
          <cell r="C58">
            <v>15058</v>
          </cell>
          <cell r="D58">
            <v>3233</v>
          </cell>
          <cell r="E58">
            <v>20178</v>
          </cell>
        </row>
        <row r="59">
          <cell r="A59">
            <v>42278</v>
          </cell>
          <cell r="B59">
            <v>17009</v>
          </cell>
          <cell r="C59">
            <v>39798</v>
          </cell>
          <cell r="D59">
            <v>8098</v>
          </cell>
          <cell r="E59">
            <v>33825</v>
          </cell>
        </row>
        <row r="60">
          <cell r="A60">
            <v>42309</v>
          </cell>
          <cell r="B60">
            <v>5925</v>
          </cell>
          <cell r="C60">
            <v>33374</v>
          </cell>
          <cell r="D60">
            <v>12164</v>
          </cell>
          <cell r="E60">
            <v>21888</v>
          </cell>
        </row>
        <row r="61">
          <cell r="A61">
            <v>42339</v>
          </cell>
          <cell r="B61">
            <v>12053</v>
          </cell>
          <cell r="C61">
            <v>31644</v>
          </cell>
          <cell r="D61">
            <v>7388</v>
          </cell>
          <cell r="E61">
            <v>31349</v>
          </cell>
        </row>
        <row r="62">
          <cell r="A62">
            <v>42370</v>
          </cell>
          <cell r="B62">
            <v>5710</v>
          </cell>
          <cell r="C62">
            <v>6989</v>
          </cell>
          <cell r="D62">
            <v>7153</v>
          </cell>
          <cell r="E62">
            <v>11309</v>
          </cell>
        </row>
        <row r="63">
          <cell r="A63">
            <v>42401</v>
          </cell>
          <cell r="B63">
            <v>4847</v>
          </cell>
          <cell r="C63">
            <v>10183</v>
          </cell>
          <cell r="D63">
            <v>2838</v>
          </cell>
          <cell r="E63">
            <v>14238</v>
          </cell>
        </row>
        <row r="64">
          <cell r="A64">
            <v>42430</v>
          </cell>
          <cell r="B64">
            <v>6166</v>
          </cell>
          <cell r="C64">
            <v>20930</v>
          </cell>
          <cell r="D64">
            <v>11101</v>
          </cell>
          <cell r="E64">
            <v>16278</v>
          </cell>
        </row>
        <row r="65">
          <cell r="A65">
            <v>42461</v>
          </cell>
          <cell r="B65">
            <v>5589</v>
          </cell>
          <cell r="C65">
            <v>23394</v>
          </cell>
          <cell r="D65">
            <v>11050</v>
          </cell>
          <cell r="E65">
            <v>26592</v>
          </cell>
        </row>
        <row r="66">
          <cell r="A66">
            <v>42491</v>
          </cell>
          <cell r="B66">
            <v>4879</v>
          </cell>
          <cell r="C66">
            <v>21557</v>
          </cell>
          <cell r="D66">
            <v>5913</v>
          </cell>
          <cell r="E66">
            <v>21034</v>
          </cell>
        </row>
        <row r="67">
          <cell r="A67">
            <v>42522</v>
          </cell>
          <cell r="B67">
            <v>11357</v>
          </cell>
          <cell r="C67">
            <v>23390</v>
          </cell>
          <cell r="D67">
            <v>6498</v>
          </cell>
          <cell r="E67">
            <v>20498</v>
          </cell>
        </row>
        <row r="68">
          <cell r="A68">
            <v>42552</v>
          </cell>
          <cell r="B68">
            <v>3690</v>
          </cell>
          <cell r="C68">
            <v>26666</v>
          </cell>
          <cell r="D68">
            <v>5209</v>
          </cell>
          <cell r="E68">
            <v>18092</v>
          </cell>
        </row>
        <row r="69">
          <cell r="A69">
            <v>42583</v>
          </cell>
          <cell r="B69">
            <v>8909</v>
          </cell>
          <cell r="C69">
            <v>15220</v>
          </cell>
          <cell r="D69">
            <v>7651</v>
          </cell>
          <cell r="E69">
            <v>15968</v>
          </cell>
        </row>
        <row r="70">
          <cell r="A70">
            <v>42614</v>
          </cell>
          <cell r="B70">
            <v>5899</v>
          </cell>
          <cell r="C70">
            <v>23737</v>
          </cell>
          <cell r="D70">
            <v>2490</v>
          </cell>
          <cell r="E70">
            <v>17400</v>
          </cell>
        </row>
        <row r="71">
          <cell r="A71">
            <v>42644</v>
          </cell>
          <cell r="B71">
            <v>8357</v>
          </cell>
          <cell r="C71">
            <v>20565</v>
          </cell>
          <cell r="D71">
            <v>7590</v>
          </cell>
          <cell r="E71">
            <v>18724</v>
          </cell>
        </row>
        <row r="72">
          <cell r="A72">
            <v>42675</v>
          </cell>
          <cell r="B72">
            <v>7414</v>
          </cell>
          <cell r="C72">
            <v>23157</v>
          </cell>
          <cell r="D72">
            <v>11865</v>
          </cell>
          <cell r="E72">
            <v>25656</v>
          </cell>
        </row>
        <row r="73">
          <cell r="A73">
            <v>42705</v>
          </cell>
          <cell r="B73">
            <v>8596</v>
          </cell>
          <cell r="C73">
            <v>37493</v>
          </cell>
          <cell r="D73">
            <v>11630</v>
          </cell>
          <cell r="E73">
            <v>26485</v>
          </cell>
        </row>
        <row r="74">
          <cell r="A74">
            <v>42736</v>
          </cell>
          <cell r="B74">
            <v>5121</v>
          </cell>
          <cell r="C74">
            <v>8187</v>
          </cell>
          <cell r="D74">
            <v>4691</v>
          </cell>
          <cell r="E74">
            <v>8689</v>
          </cell>
        </row>
        <row r="75">
          <cell r="A75">
            <v>42767</v>
          </cell>
          <cell r="B75">
            <v>3879</v>
          </cell>
          <cell r="C75">
            <v>9714</v>
          </cell>
          <cell r="D75">
            <v>7105</v>
          </cell>
          <cell r="E75">
            <v>15437</v>
          </cell>
        </row>
        <row r="76">
          <cell r="A76">
            <v>42795</v>
          </cell>
          <cell r="B76">
            <v>6307</v>
          </cell>
          <cell r="C76">
            <v>12383</v>
          </cell>
          <cell r="D76">
            <v>4986</v>
          </cell>
          <cell r="E76">
            <v>13625</v>
          </cell>
        </row>
        <row r="77">
          <cell r="A77">
            <v>42826</v>
          </cell>
          <cell r="B77">
            <v>7461</v>
          </cell>
          <cell r="C77">
            <v>8186</v>
          </cell>
          <cell r="D77">
            <v>4996</v>
          </cell>
          <cell r="E77">
            <v>13113</v>
          </cell>
        </row>
        <row r="78">
          <cell r="A78">
            <v>42856</v>
          </cell>
          <cell r="B78">
            <v>2474</v>
          </cell>
          <cell r="C78">
            <v>14957</v>
          </cell>
          <cell r="D78">
            <v>4582</v>
          </cell>
          <cell r="E78">
            <v>12906</v>
          </cell>
        </row>
        <row r="79">
          <cell r="A79">
            <v>42887</v>
          </cell>
          <cell r="B79">
            <v>7619</v>
          </cell>
          <cell r="C79">
            <v>19388</v>
          </cell>
          <cell r="D79">
            <v>3450</v>
          </cell>
          <cell r="E79">
            <v>20267</v>
          </cell>
        </row>
        <row r="80">
          <cell r="A80">
            <v>42917</v>
          </cell>
          <cell r="B80">
            <v>10136</v>
          </cell>
          <cell r="C80">
            <v>12556</v>
          </cell>
          <cell r="D80">
            <v>6451</v>
          </cell>
          <cell r="E80">
            <v>10878</v>
          </cell>
        </row>
        <row r="81">
          <cell r="A81">
            <v>42948</v>
          </cell>
          <cell r="B81">
            <v>7927</v>
          </cell>
          <cell r="C81">
            <v>18980</v>
          </cell>
          <cell r="D81">
            <v>11394</v>
          </cell>
          <cell r="E81">
            <v>13253</v>
          </cell>
        </row>
        <row r="82">
          <cell r="A82">
            <v>42979</v>
          </cell>
          <cell r="B82">
            <v>8866</v>
          </cell>
          <cell r="C82">
            <v>17695</v>
          </cell>
          <cell r="D82">
            <v>10326</v>
          </cell>
          <cell r="E82">
            <v>11001</v>
          </cell>
        </row>
        <row r="83">
          <cell r="A83">
            <v>43009</v>
          </cell>
          <cell r="B83">
            <v>4269</v>
          </cell>
          <cell r="C83">
            <v>14331</v>
          </cell>
          <cell r="D83">
            <v>7909</v>
          </cell>
          <cell r="E83">
            <v>8314</v>
          </cell>
        </row>
        <row r="84">
          <cell r="A84">
            <v>43040</v>
          </cell>
          <cell r="B84">
            <v>9674</v>
          </cell>
          <cell r="C84">
            <v>10656</v>
          </cell>
          <cell r="D84">
            <v>7593</v>
          </cell>
          <cell r="E84">
            <v>18650</v>
          </cell>
        </row>
        <row r="85">
          <cell r="A85">
            <v>43070</v>
          </cell>
          <cell r="B85">
            <v>13157</v>
          </cell>
          <cell r="C85">
            <v>43558</v>
          </cell>
          <cell r="D85">
            <v>12105</v>
          </cell>
          <cell r="E85">
            <v>35072</v>
          </cell>
        </row>
        <row r="86">
          <cell r="A86">
            <v>43101</v>
          </cell>
          <cell r="B86">
            <v>4260</v>
          </cell>
          <cell r="C86">
            <v>9230</v>
          </cell>
          <cell r="D86">
            <v>2793</v>
          </cell>
          <cell r="E86">
            <v>8950</v>
          </cell>
        </row>
        <row r="87">
          <cell r="A87">
            <v>43132</v>
          </cell>
          <cell r="B87">
            <v>6623</v>
          </cell>
          <cell r="C87">
            <v>10567</v>
          </cell>
          <cell r="D87">
            <v>1952</v>
          </cell>
          <cell r="E87">
            <v>5403</v>
          </cell>
        </row>
        <row r="88">
          <cell r="A88">
            <v>43160</v>
          </cell>
          <cell r="B88">
            <v>6798</v>
          </cell>
          <cell r="C88">
            <v>22354</v>
          </cell>
          <cell r="D88">
            <v>5679</v>
          </cell>
          <cell r="E88">
            <v>16937</v>
          </cell>
        </row>
        <row r="89">
          <cell r="A89">
            <v>43191</v>
          </cell>
          <cell r="B89">
            <v>7630</v>
          </cell>
          <cell r="C89">
            <v>17201</v>
          </cell>
          <cell r="D89">
            <v>5967</v>
          </cell>
          <cell r="E89">
            <v>12466</v>
          </cell>
        </row>
        <row r="90">
          <cell r="A90">
            <v>43221</v>
          </cell>
          <cell r="B90">
            <v>9270</v>
          </cell>
          <cell r="C90">
            <v>19382</v>
          </cell>
          <cell r="D90">
            <v>7009</v>
          </cell>
          <cell r="E90">
            <v>17004</v>
          </cell>
        </row>
        <row r="91">
          <cell r="A91">
            <v>43252</v>
          </cell>
          <cell r="B91">
            <v>6540</v>
          </cell>
          <cell r="C91">
            <v>10913</v>
          </cell>
          <cell r="D91">
            <v>7632</v>
          </cell>
          <cell r="E91">
            <v>10622</v>
          </cell>
        </row>
        <row r="92">
          <cell r="A92">
            <v>43282</v>
          </cell>
          <cell r="B92">
            <v>8805</v>
          </cell>
          <cell r="C92">
            <v>8488</v>
          </cell>
          <cell r="D92">
            <v>7414</v>
          </cell>
          <cell r="E92">
            <v>11123</v>
          </cell>
        </row>
        <row r="93">
          <cell r="A93">
            <v>43313</v>
          </cell>
          <cell r="B93">
            <v>4486</v>
          </cell>
          <cell r="C93">
            <v>11303</v>
          </cell>
          <cell r="D93">
            <v>5519</v>
          </cell>
          <cell r="E93">
            <v>9085</v>
          </cell>
        </row>
        <row r="94">
          <cell r="A94">
            <v>43344</v>
          </cell>
          <cell r="B94">
            <v>5699</v>
          </cell>
          <cell r="C94">
            <v>9249</v>
          </cell>
          <cell r="D94">
            <v>11170</v>
          </cell>
          <cell r="E94">
            <v>5636</v>
          </cell>
        </row>
        <row r="95">
          <cell r="A95">
            <v>43374</v>
          </cell>
          <cell r="B95">
            <v>4433</v>
          </cell>
          <cell r="C95">
            <v>12023</v>
          </cell>
          <cell r="D95">
            <v>7530</v>
          </cell>
          <cell r="E95">
            <v>6144</v>
          </cell>
        </row>
        <row r="96">
          <cell r="A96">
            <v>43405</v>
          </cell>
          <cell r="B96">
            <v>6422</v>
          </cell>
          <cell r="C96">
            <v>19657</v>
          </cell>
          <cell r="D96">
            <v>1692</v>
          </cell>
          <cell r="E96">
            <v>7609</v>
          </cell>
        </row>
        <row r="97">
          <cell r="A97">
            <v>43435</v>
          </cell>
          <cell r="B97">
            <v>5997</v>
          </cell>
          <cell r="C97">
            <v>30609</v>
          </cell>
          <cell r="D97">
            <v>10795</v>
          </cell>
          <cell r="E97">
            <v>26636</v>
          </cell>
        </row>
        <row r="98">
          <cell r="A98">
            <v>43466</v>
          </cell>
          <cell r="B98">
            <v>3084</v>
          </cell>
          <cell r="C98">
            <v>10334</v>
          </cell>
          <cell r="D98">
            <v>4762</v>
          </cell>
          <cell r="E98">
            <v>6217</v>
          </cell>
        </row>
        <row r="99">
          <cell r="A99">
            <v>43497</v>
          </cell>
          <cell r="B99">
            <v>7660</v>
          </cell>
          <cell r="C99">
            <v>9154</v>
          </cell>
          <cell r="D99">
            <v>923</v>
          </cell>
          <cell r="E99">
            <v>6221</v>
          </cell>
        </row>
        <row r="100">
          <cell r="A100">
            <v>43525</v>
          </cell>
          <cell r="B100">
            <v>5339</v>
          </cell>
          <cell r="C100">
            <v>10741</v>
          </cell>
          <cell r="D100">
            <v>5289</v>
          </cell>
          <cell r="E100">
            <v>7141</v>
          </cell>
        </row>
        <row r="101">
          <cell r="A101">
            <v>43556</v>
          </cell>
          <cell r="B101">
            <v>4407</v>
          </cell>
          <cell r="C101">
            <v>14981</v>
          </cell>
          <cell r="D101">
            <v>4464</v>
          </cell>
          <cell r="E101">
            <v>12537</v>
          </cell>
        </row>
        <row r="102">
          <cell r="A102">
            <v>43586</v>
          </cell>
          <cell r="B102">
            <v>3920</v>
          </cell>
          <cell r="C102">
            <v>17181</v>
          </cell>
          <cell r="D102">
            <v>12994</v>
          </cell>
          <cell r="E102">
            <v>7434</v>
          </cell>
        </row>
        <row r="103">
          <cell r="A103">
            <v>43617</v>
          </cell>
          <cell r="B103">
            <v>7252</v>
          </cell>
          <cell r="C103">
            <v>17942</v>
          </cell>
          <cell r="D103">
            <v>9783</v>
          </cell>
          <cell r="E103">
            <v>7078</v>
          </cell>
        </row>
        <row r="104">
          <cell r="A104">
            <v>43647</v>
          </cell>
          <cell r="B104">
            <v>6870</v>
          </cell>
          <cell r="C104">
            <v>10261</v>
          </cell>
          <cell r="D104">
            <v>7604</v>
          </cell>
          <cell r="E104">
            <v>7976</v>
          </cell>
        </row>
        <row r="105">
          <cell r="A105">
            <v>43678</v>
          </cell>
          <cell r="B105">
            <v>4823</v>
          </cell>
          <cell r="C105">
            <v>17870</v>
          </cell>
          <cell r="D105">
            <v>8683</v>
          </cell>
          <cell r="E105">
            <v>6813</v>
          </cell>
        </row>
        <row r="106">
          <cell r="A106">
            <v>43709</v>
          </cell>
          <cell r="B106">
            <v>3521</v>
          </cell>
          <cell r="C106">
            <v>7904</v>
          </cell>
          <cell r="D106">
            <v>6110</v>
          </cell>
          <cell r="E106">
            <v>6536</v>
          </cell>
        </row>
        <row r="107">
          <cell r="A107">
            <v>43739</v>
          </cell>
          <cell r="B107">
            <v>4145</v>
          </cell>
          <cell r="C107">
            <v>16443</v>
          </cell>
          <cell r="D107">
            <v>10230</v>
          </cell>
          <cell r="E107">
            <v>10973</v>
          </cell>
        </row>
        <row r="108">
          <cell r="A108">
            <v>43770</v>
          </cell>
          <cell r="B108">
            <v>4123</v>
          </cell>
          <cell r="C108">
            <v>18070</v>
          </cell>
          <cell r="D108">
            <v>10657</v>
          </cell>
          <cell r="E108">
            <v>6766</v>
          </cell>
        </row>
        <row r="109">
          <cell r="A109">
            <v>43800</v>
          </cell>
          <cell r="B109">
            <v>24349</v>
          </cell>
          <cell r="C109">
            <v>49347</v>
          </cell>
          <cell r="D109">
            <v>9539</v>
          </cell>
          <cell r="E109">
            <v>22498</v>
          </cell>
        </row>
        <row r="110">
          <cell r="A110">
            <v>43831</v>
          </cell>
          <cell r="B110">
            <v>1885</v>
          </cell>
          <cell r="C110">
            <v>6731</v>
          </cell>
          <cell r="D110">
            <v>2235</v>
          </cell>
          <cell r="E110">
            <v>5661</v>
          </cell>
        </row>
        <row r="111">
          <cell r="A111">
            <v>43862</v>
          </cell>
          <cell r="B111">
            <v>4736</v>
          </cell>
          <cell r="C111">
            <v>6790</v>
          </cell>
          <cell r="D111">
            <v>4127</v>
          </cell>
          <cell r="E111">
            <v>7720</v>
          </cell>
        </row>
        <row r="112">
          <cell r="A112">
            <v>43891</v>
          </cell>
          <cell r="B112">
            <v>4273</v>
          </cell>
          <cell r="C112">
            <v>16637</v>
          </cell>
          <cell r="D112">
            <v>3896</v>
          </cell>
          <cell r="E112">
            <v>11208</v>
          </cell>
        </row>
        <row r="113">
          <cell r="A113">
            <v>43922</v>
          </cell>
          <cell r="B113">
            <v>11341</v>
          </cell>
          <cell r="C113">
            <v>14050</v>
          </cell>
          <cell r="D113">
            <v>10397</v>
          </cell>
          <cell r="E113">
            <v>11530</v>
          </cell>
        </row>
        <row r="114">
          <cell r="A114">
            <v>43952</v>
          </cell>
          <cell r="B114">
            <v>5489</v>
          </cell>
          <cell r="C114">
            <v>19074</v>
          </cell>
          <cell r="D114">
            <v>11192</v>
          </cell>
          <cell r="E114">
            <v>8962</v>
          </cell>
        </row>
        <row r="115">
          <cell r="A115">
            <v>43983</v>
          </cell>
          <cell r="B115">
            <v>11103</v>
          </cell>
          <cell r="C115">
            <v>20793</v>
          </cell>
          <cell r="D115">
            <v>5896</v>
          </cell>
          <cell r="E115">
            <v>12409</v>
          </cell>
        </row>
        <row r="116">
          <cell r="A116">
            <v>44013</v>
          </cell>
          <cell r="B116">
            <v>9977</v>
          </cell>
          <cell r="C116">
            <v>18960</v>
          </cell>
          <cell r="D116">
            <v>19866</v>
          </cell>
          <cell r="E116">
            <v>11265</v>
          </cell>
        </row>
        <row r="117">
          <cell r="A117">
            <v>44044</v>
          </cell>
          <cell r="B117">
            <v>2410</v>
          </cell>
          <cell r="C117">
            <v>11129</v>
          </cell>
          <cell r="D117">
            <v>2995</v>
          </cell>
          <cell r="E117">
            <v>11792</v>
          </cell>
        </row>
        <row r="118">
          <cell r="A118">
            <v>44075</v>
          </cell>
          <cell r="B118">
            <v>2531</v>
          </cell>
          <cell r="C118">
            <v>15987</v>
          </cell>
          <cell r="D118">
            <v>11464</v>
          </cell>
          <cell r="E118">
            <v>15226</v>
          </cell>
        </row>
        <row r="119">
          <cell r="A119">
            <v>44105</v>
          </cell>
          <cell r="B119">
            <v>2834</v>
          </cell>
          <cell r="C119">
            <v>11957</v>
          </cell>
          <cell r="D119">
            <v>5965</v>
          </cell>
          <cell r="E119">
            <v>10395</v>
          </cell>
        </row>
        <row r="120">
          <cell r="A120">
            <v>44136</v>
          </cell>
          <cell r="B120">
            <v>3302</v>
          </cell>
          <cell r="C120">
            <v>12854</v>
          </cell>
          <cell r="D120">
            <v>6462</v>
          </cell>
          <cell r="E120">
            <v>14616</v>
          </cell>
        </row>
        <row r="121">
          <cell r="A121">
            <v>44166</v>
          </cell>
          <cell r="B121">
            <v>8187</v>
          </cell>
          <cell r="C121">
            <v>55486</v>
          </cell>
          <cell r="D121">
            <v>13833</v>
          </cell>
          <cell r="E121">
            <v>28683</v>
          </cell>
        </row>
        <row r="122">
          <cell r="A122">
            <v>44197</v>
          </cell>
          <cell r="B122">
            <v>2079</v>
          </cell>
          <cell r="C122">
            <v>15177</v>
          </cell>
          <cell r="D122">
            <v>4269</v>
          </cell>
          <cell r="E122">
            <v>6457</v>
          </cell>
        </row>
        <row r="123">
          <cell r="A123">
            <v>44228</v>
          </cell>
          <cell r="B123">
            <v>4615</v>
          </cell>
          <cell r="C123">
            <v>21401</v>
          </cell>
          <cell r="D123">
            <v>2783</v>
          </cell>
          <cell r="E123">
            <v>13507</v>
          </cell>
        </row>
        <row r="124">
          <cell r="A124">
            <v>44256</v>
          </cell>
          <cell r="B124">
            <v>4231</v>
          </cell>
          <cell r="C124">
            <v>26524</v>
          </cell>
          <cell r="D124">
            <v>6884</v>
          </cell>
          <cell r="E124">
            <v>21098</v>
          </cell>
        </row>
        <row r="125">
          <cell r="A125">
            <v>44287</v>
          </cell>
          <cell r="B125">
            <v>2785</v>
          </cell>
          <cell r="C125">
            <v>17618</v>
          </cell>
          <cell r="D125">
            <v>8564</v>
          </cell>
          <cell r="E125">
            <v>16295</v>
          </cell>
        </row>
        <row r="126">
          <cell r="A126">
            <v>44317</v>
          </cell>
          <cell r="B126">
            <v>3845</v>
          </cell>
          <cell r="C126">
            <v>15358</v>
          </cell>
          <cell r="D126">
            <v>6776</v>
          </cell>
          <cell r="E126">
            <v>26428</v>
          </cell>
        </row>
        <row r="127">
          <cell r="A127">
            <v>44348</v>
          </cell>
          <cell r="B127">
            <v>6658</v>
          </cell>
          <cell r="C127">
            <v>15547</v>
          </cell>
          <cell r="D127">
            <v>9203</v>
          </cell>
          <cell r="E127">
            <v>11187</v>
          </cell>
        </row>
        <row r="128">
          <cell r="A128">
            <v>44378</v>
          </cell>
          <cell r="B128">
            <v>4323</v>
          </cell>
          <cell r="C128">
            <v>12019</v>
          </cell>
          <cell r="D128">
            <v>8631</v>
          </cell>
          <cell r="E128">
            <v>16675</v>
          </cell>
        </row>
        <row r="129">
          <cell r="A129">
            <v>44409</v>
          </cell>
          <cell r="B129">
            <v>5589</v>
          </cell>
          <cell r="C129">
            <v>14252</v>
          </cell>
          <cell r="D129">
            <v>7757</v>
          </cell>
          <cell r="E129">
            <v>9277</v>
          </cell>
        </row>
        <row r="130">
          <cell r="A130">
            <v>44440</v>
          </cell>
          <cell r="B130">
            <v>5248</v>
          </cell>
          <cell r="C130">
            <v>21154</v>
          </cell>
          <cell r="D130">
            <v>5838</v>
          </cell>
          <cell r="E130">
            <v>17605</v>
          </cell>
        </row>
        <row r="131">
          <cell r="A131">
            <v>44470</v>
          </cell>
          <cell r="B131">
            <v>15814</v>
          </cell>
          <cell r="C131">
            <v>11983</v>
          </cell>
          <cell r="D131">
            <v>4999</v>
          </cell>
          <cell r="E131">
            <v>20681</v>
          </cell>
        </row>
        <row r="132">
          <cell r="A132">
            <v>44501</v>
          </cell>
          <cell r="B132">
            <v>4248</v>
          </cell>
          <cell r="C132">
            <v>18960</v>
          </cell>
          <cell r="D132">
            <v>8594</v>
          </cell>
          <cell r="E132">
            <v>18942</v>
          </cell>
        </row>
        <row r="133">
          <cell r="A133">
            <v>44531</v>
          </cell>
          <cell r="B133">
            <v>9184</v>
          </cell>
          <cell r="C133">
            <v>41529</v>
          </cell>
          <cell r="D133">
            <v>14436</v>
          </cell>
          <cell r="E133">
            <v>16710</v>
          </cell>
        </row>
        <row r="134">
          <cell r="A134">
            <v>44562</v>
          </cell>
          <cell r="B134">
            <v>4650</v>
          </cell>
          <cell r="C134">
            <v>5627</v>
          </cell>
          <cell r="D134">
            <v>4641</v>
          </cell>
          <cell r="E134">
            <v>3930</v>
          </cell>
        </row>
        <row r="135">
          <cell r="A135">
            <v>44593</v>
          </cell>
          <cell r="B135">
            <v>4232</v>
          </cell>
          <cell r="C135">
            <v>13272</v>
          </cell>
          <cell r="D135">
            <v>1492</v>
          </cell>
          <cell r="E135">
            <v>6508</v>
          </cell>
        </row>
        <row r="136">
          <cell r="A136">
            <v>44621</v>
          </cell>
          <cell r="B136">
            <v>7590</v>
          </cell>
          <cell r="C136">
            <v>15284</v>
          </cell>
          <cell r="D136">
            <v>4185</v>
          </cell>
          <cell r="E136">
            <v>12697</v>
          </cell>
        </row>
        <row r="137">
          <cell r="A137">
            <v>44652</v>
          </cell>
          <cell r="B137">
            <v>5101</v>
          </cell>
          <cell r="C137">
            <v>11854</v>
          </cell>
          <cell r="D137">
            <v>4153</v>
          </cell>
          <cell r="E137">
            <v>13309</v>
          </cell>
        </row>
        <row r="138">
          <cell r="A138">
            <v>44682</v>
          </cell>
          <cell r="B138">
            <v>4458</v>
          </cell>
          <cell r="C138">
            <v>8601</v>
          </cell>
          <cell r="D138">
            <v>5296</v>
          </cell>
          <cell r="E138">
            <v>12139</v>
          </cell>
        </row>
        <row r="139">
          <cell r="A139">
            <v>44713</v>
          </cell>
          <cell r="B139">
            <v>9296</v>
          </cell>
          <cell r="C139">
            <v>10822</v>
          </cell>
          <cell r="D139">
            <v>4690</v>
          </cell>
          <cell r="E139">
            <v>14622</v>
          </cell>
        </row>
        <row r="140">
          <cell r="A140">
            <v>44743</v>
          </cell>
          <cell r="B140">
            <v>7369</v>
          </cell>
          <cell r="C140">
            <v>8525</v>
          </cell>
          <cell r="D140">
            <v>7491</v>
          </cell>
          <cell r="E140">
            <v>11248</v>
          </cell>
        </row>
        <row r="141">
          <cell r="A141">
            <v>44774</v>
          </cell>
          <cell r="B141">
            <v>4159</v>
          </cell>
          <cell r="C141">
            <v>10283</v>
          </cell>
          <cell r="D141">
            <v>5445</v>
          </cell>
          <cell r="E141">
            <v>18224</v>
          </cell>
        </row>
        <row r="142">
          <cell r="A142">
            <v>44805</v>
          </cell>
          <cell r="B142">
            <v>5144</v>
          </cell>
          <cell r="C142">
            <v>12931</v>
          </cell>
          <cell r="D142">
            <v>4960</v>
          </cell>
          <cell r="E142">
            <v>9831</v>
          </cell>
        </row>
        <row r="143">
          <cell r="A143">
            <v>44835</v>
          </cell>
          <cell r="B143">
            <v>4041</v>
          </cell>
          <cell r="C143">
            <v>9275</v>
          </cell>
          <cell r="D143">
            <v>7956</v>
          </cell>
          <cell r="E143">
            <v>15666</v>
          </cell>
        </row>
        <row r="144">
          <cell r="A144">
            <v>44866</v>
          </cell>
          <cell r="B144">
            <v>3256</v>
          </cell>
          <cell r="C144">
            <v>7586</v>
          </cell>
          <cell r="D144">
            <v>7104</v>
          </cell>
          <cell r="E144">
            <v>9155</v>
          </cell>
        </row>
        <row r="145">
          <cell r="A145">
            <v>44896</v>
          </cell>
          <cell r="B145">
            <v>3289</v>
          </cell>
          <cell r="C145">
            <v>9763</v>
          </cell>
          <cell r="D145">
            <v>2636</v>
          </cell>
          <cell r="E145">
            <v>9618</v>
          </cell>
        </row>
        <row r="146">
          <cell r="A146">
            <v>44927</v>
          </cell>
          <cell r="B146">
            <v>2172</v>
          </cell>
          <cell r="C146">
            <v>9429</v>
          </cell>
          <cell r="D146">
            <v>6316</v>
          </cell>
          <cell r="E146">
            <v>3490</v>
          </cell>
        </row>
        <row r="147">
          <cell r="A147">
            <v>44958</v>
          </cell>
          <cell r="B147">
            <v>1485</v>
          </cell>
          <cell r="C147">
            <v>6505</v>
          </cell>
          <cell r="D147">
            <v>1325</v>
          </cell>
          <cell r="E147">
            <v>5000</v>
          </cell>
        </row>
        <row r="148">
          <cell r="A148">
            <v>44986</v>
          </cell>
          <cell r="B148">
            <v>4620</v>
          </cell>
          <cell r="C148">
            <v>9378</v>
          </cell>
          <cell r="D148">
            <v>2211</v>
          </cell>
          <cell r="E148">
            <v>5222</v>
          </cell>
        </row>
        <row r="149">
          <cell r="A149">
            <v>45017</v>
          </cell>
          <cell r="B149">
            <v>1479</v>
          </cell>
          <cell r="C149">
            <v>3756</v>
          </cell>
          <cell r="D149">
            <v>1833</v>
          </cell>
          <cell r="E149">
            <v>4593</v>
          </cell>
        </row>
        <row r="150">
          <cell r="A150">
            <v>45047</v>
          </cell>
          <cell r="B150">
            <v>2743</v>
          </cell>
          <cell r="C150">
            <v>3082</v>
          </cell>
          <cell r="D150">
            <v>1901</v>
          </cell>
          <cell r="E150">
            <v>4543</v>
          </cell>
        </row>
        <row r="151">
          <cell r="A151">
            <v>45078</v>
          </cell>
          <cell r="B151">
            <v>998</v>
          </cell>
          <cell r="C151">
            <v>7005</v>
          </cell>
          <cell r="D151">
            <v>1306</v>
          </cell>
          <cell r="E151">
            <v>7191</v>
          </cell>
        </row>
        <row r="152">
          <cell r="A152">
            <v>45108</v>
          </cell>
          <cell r="B152">
            <v>1641</v>
          </cell>
          <cell r="C152">
            <v>8040</v>
          </cell>
          <cell r="D152">
            <v>1666</v>
          </cell>
          <cell r="E152">
            <v>3482</v>
          </cell>
        </row>
        <row r="153">
          <cell r="A153">
            <v>45139</v>
          </cell>
          <cell r="B153">
            <v>1559</v>
          </cell>
          <cell r="C153">
            <v>3063</v>
          </cell>
          <cell r="D153">
            <v>880</v>
          </cell>
          <cell r="E153">
            <v>8759</v>
          </cell>
        </row>
        <row r="154">
          <cell r="A154">
            <v>45170</v>
          </cell>
          <cell r="B154">
            <v>726</v>
          </cell>
          <cell r="C154">
            <v>4911</v>
          </cell>
          <cell r="D154">
            <v>3322</v>
          </cell>
          <cell r="E154">
            <v>5265</v>
          </cell>
        </row>
        <row r="155">
          <cell r="A155">
            <v>45200</v>
          </cell>
          <cell r="B155">
            <v>3965</v>
          </cell>
          <cell r="C155">
            <v>6993</v>
          </cell>
          <cell r="D155">
            <v>6095</v>
          </cell>
          <cell r="E155">
            <v>4923</v>
          </cell>
        </row>
        <row r="156">
          <cell r="A156">
            <v>45231</v>
          </cell>
          <cell r="B156">
            <v>5765</v>
          </cell>
          <cell r="C156">
            <v>11973</v>
          </cell>
          <cell r="D156">
            <v>2556</v>
          </cell>
          <cell r="E156">
            <v>14444</v>
          </cell>
        </row>
        <row r="157">
          <cell r="A157">
            <v>45261</v>
          </cell>
          <cell r="B157">
            <v>659</v>
          </cell>
          <cell r="C157">
            <v>19144</v>
          </cell>
          <cell r="D157">
            <v>16375</v>
          </cell>
          <cell r="E157">
            <v>8399</v>
          </cell>
        </row>
        <row r="158">
          <cell r="A158">
            <v>45292</v>
          </cell>
          <cell r="B158">
            <v>1306</v>
          </cell>
          <cell r="C158">
            <v>11324</v>
          </cell>
          <cell r="D158">
            <v>3009</v>
          </cell>
          <cell r="E158">
            <v>7336</v>
          </cell>
        </row>
        <row r="159">
          <cell r="A159">
            <v>45323</v>
          </cell>
          <cell r="B159">
            <v>1266</v>
          </cell>
          <cell r="C159">
            <v>2244</v>
          </cell>
          <cell r="D159">
            <v>2466</v>
          </cell>
          <cell r="E159">
            <v>5118</v>
          </cell>
        </row>
        <row r="160">
          <cell r="A160">
            <v>45352</v>
          </cell>
          <cell r="B160">
            <v>6944</v>
          </cell>
          <cell r="C160">
            <v>1081</v>
          </cell>
          <cell r="D160">
            <v>1288</v>
          </cell>
          <cell r="E160">
            <v>1977</v>
          </cell>
        </row>
        <row r="161">
          <cell r="A161">
            <v>45383</v>
          </cell>
          <cell r="B161">
            <v>1084</v>
          </cell>
          <cell r="C161">
            <v>28008</v>
          </cell>
          <cell r="D161">
            <v>5908</v>
          </cell>
          <cell r="E161">
            <v>8838</v>
          </cell>
        </row>
        <row r="162">
          <cell r="A162">
            <v>45413</v>
          </cell>
          <cell r="B162">
            <v>1531</v>
          </cell>
          <cell r="C162">
            <v>8562</v>
          </cell>
          <cell r="D162">
            <v>2758</v>
          </cell>
          <cell r="E162">
            <v>4489</v>
          </cell>
        </row>
        <row r="163">
          <cell r="A163">
            <v>45444</v>
          </cell>
          <cell r="B163">
            <v>1040</v>
          </cell>
          <cell r="C163">
            <v>7058</v>
          </cell>
          <cell r="D163">
            <v>4529</v>
          </cell>
          <cell r="E163">
            <v>8085</v>
          </cell>
        </row>
        <row r="164">
          <cell r="A164">
            <v>45474</v>
          </cell>
          <cell r="B164">
            <v>1885</v>
          </cell>
          <cell r="C164">
            <v>6003</v>
          </cell>
          <cell r="D164">
            <v>4174</v>
          </cell>
          <cell r="E164">
            <v>3962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ustry"/>
    </sheetNames>
    <sheetDataSet>
      <sheetData sheetId="0">
        <row r="1">
          <cell r="B1" t="str">
            <v>주택 인허가: 서울</v>
          </cell>
          <cell r="C1" t="str">
            <v>주택 인허가: 수도권</v>
          </cell>
          <cell r="D1" t="str">
            <v>주택 인허가: 5대 광역시</v>
          </cell>
          <cell r="E1" t="str">
            <v>주택 인허가: 지방</v>
          </cell>
        </row>
        <row r="87">
          <cell r="A87">
            <v>41671</v>
          </cell>
          <cell r="B87">
            <v>3001</v>
          </cell>
          <cell r="C87">
            <v>9319</v>
          </cell>
          <cell r="D87">
            <v>4303</v>
          </cell>
          <cell r="E87">
            <v>13084</v>
          </cell>
        </row>
        <row r="88">
          <cell r="A88">
            <v>41699</v>
          </cell>
          <cell r="B88">
            <v>4259</v>
          </cell>
          <cell r="C88">
            <v>13179</v>
          </cell>
          <cell r="D88">
            <v>3920</v>
          </cell>
          <cell r="E88">
            <v>17611</v>
          </cell>
        </row>
        <row r="89">
          <cell r="A89">
            <v>41730</v>
          </cell>
          <cell r="B89">
            <v>5989</v>
          </cell>
          <cell r="C89">
            <v>9214</v>
          </cell>
          <cell r="D89">
            <v>5016</v>
          </cell>
          <cell r="E89">
            <v>22487</v>
          </cell>
        </row>
        <row r="90">
          <cell r="A90">
            <v>41760</v>
          </cell>
          <cell r="B90">
            <v>7802</v>
          </cell>
          <cell r="C90">
            <v>8912</v>
          </cell>
          <cell r="D90">
            <v>9315</v>
          </cell>
          <cell r="E90">
            <v>15523</v>
          </cell>
        </row>
        <row r="91">
          <cell r="A91">
            <v>41791</v>
          </cell>
          <cell r="B91">
            <v>10190</v>
          </cell>
          <cell r="C91">
            <v>7925</v>
          </cell>
          <cell r="D91">
            <v>5659</v>
          </cell>
          <cell r="E91">
            <v>18653</v>
          </cell>
        </row>
        <row r="92">
          <cell r="A92">
            <v>41821</v>
          </cell>
          <cell r="B92">
            <v>4375</v>
          </cell>
          <cell r="C92">
            <v>17796</v>
          </cell>
          <cell r="D92">
            <v>5920</v>
          </cell>
          <cell r="E92">
            <v>16481</v>
          </cell>
        </row>
        <row r="93">
          <cell r="A93">
            <v>41852</v>
          </cell>
          <cell r="B93">
            <v>2665</v>
          </cell>
          <cell r="C93">
            <v>11800</v>
          </cell>
          <cell r="D93">
            <v>4092</v>
          </cell>
          <cell r="E93">
            <v>30510</v>
          </cell>
        </row>
        <row r="94">
          <cell r="A94">
            <v>41883</v>
          </cell>
          <cell r="B94">
            <v>5539</v>
          </cell>
          <cell r="C94">
            <v>15534</v>
          </cell>
          <cell r="D94">
            <v>3933</v>
          </cell>
          <cell r="E94">
            <v>12720</v>
          </cell>
        </row>
        <row r="95">
          <cell r="A95">
            <v>41913</v>
          </cell>
          <cell r="B95">
            <v>6562</v>
          </cell>
          <cell r="C95">
            <v>18438</v>
          </cell>
          <cell r="D95">
            <v>8061</v>
          </cell>
          <cell r="E95">
            <v>12414</v>
          </cell>
        </row>
        <row r="96">
          <cell r="A96">
            <v>41944</v>
          </cell>
          <cell r="B96">
            <v>7315</v>
          </cell>
          <cell r="C96">
            <v>19034</v>
          </cell>
          <cell r="D96">
            <v>4641</v>
          </cell>
          <cell r="E96">
            <v>18191</v>
          </cell>
        </row>
        <row r="97">
          <cell r="A97">
            <v>41974</v>
          </cell>
          <cell r="B97">
            <v>3441</v>
          </cell>
          <cell r="C97">
            <v>37504</v>
          </cell>
          <cell r="D97">
            <v>7599</v>
          </cell>
          <cell r="E97">
            <v>20723</v>
          </cell>
        </row>
        <row r="98">
          <cell r="A98">
            <v>42005</v>
          </cell>
          <cell r="B98">
            <v>3646</v>
          </cell>
          <cell r="C98">
            <v>12634</v>
          </cell>
          <cell r="D98">
            <v>4289</v>
          </cell>
          <cell r="E98">
            <v>12702</v>
          </cell>
        </row>
        <row r="99">
          <cell r="A99">
            <v>42036</v>
          </cell>
          <cell r="B99">
            <v>4541</v>
          </cell>
          <cell r="C99">
            <v>8822</v>
          </cell>
          <cell r="D99">
            <v>3898</v>
          </cell>
          <cell r="E99">
            <v>16040</v>
          </cell>
        </row>
        <row r="100">
          <cell r="A100">
            <v>42064</v>
          </cell>
          <cell r="B100">
            <v>7960</v>
          </cell>
          <cell r="C100">
            <v>23685</v>
          </cell>
          <cell r="D100">
            <v>5155</v>
          </cell>
          <cell r="E100">
            <v>15400</v>
          </cell>
        </row>
        <row r="101">
          <cell r="A101">
            <v>42095</v>
          </cell>
          <cell r="B101">
            <v>5690</v>
          </cell>
          <cell r="C101">
            <v>22923</v>
          </cell>
          <cell r="D101">
            <v>4552</v>
          </cell>
          <cell r="E101">
            <v>18180</v>
          </cell>
        </row>
        <row r="102">
          <cell r="A102">
            <v>42125</v>
          </cell>
          <cell r="B102">
            <v>4599</v>
          </cell>
          <cell r="C102">
            <v>24149</v>
          </cell>
          <cell r="D102">
            <v>8858</v>
          </cell>
          <cell r="E102">
            <v>19255</v>
          </cell>
        </row>
        <row r="103">
          <cell r="A103">
            <v>42156</v>
          </cell>
          <cell r="B103">
            <v>9916</v>
          </cell>
          <cell r="C103">
            <v>31985</v>
          </cell>
          <cell r="D103">
            <v>4879</v>
          </cell>
          <cell r="E103">
            <v>26322</v>
          </cell>
        </row>
        <row r="104">
          <cell r="A104">
            <v>42186</v>
          </cell>
          <cell r="B104">
            <v>15593</v>
          </cell>
          <cell r="C104">
            <v>29074</v>
          </cell>
          <cell r="D104">
            <v>9672</v>
          </cell>
          <cell r="E104">
            <v>28497</v>
          </cell>
        </row>
        <row r="105">
          <cell r="A105">
            <v>42217</v>
          </cell>
          <cell r="B105">
            <v>8472</v>
          </cell>
          <cell r="C105">
            <v>29559</v>
          </cell>
          <cell r="D105">
            <v>7255</v>
          </cell>
          <cell r="E105">
            <v>23983</v>
          </cell>
        </row>
        <row r="106">
          <cell r="A106">
            <v>42248</v>
          </cell>
          <cell r="B106">
            <v>11161</v>
          </cell>
          <cell r="C106">
            <v>40054</v>
          </cell>
          <cell r="D106">
            <v>10361</v>
          </cell>
          <cell r="E106">
            <v>26379</v>
          </cell>
        </row>
        <row r="107">
          <cell r="A107">
            <v>42278</v>
          </cell>
          <cell r="B107">
            <v>11408</v>
          </cell>
          <cell r="C107">
            <v>22753</v>
          </cell>
          <cell r="D107">
            <v>7323</v>
          </cell>
          <cell r="E107">
            <v>22716</v>
          </cell>
        </row>
        <row r="108">
          <cell r="A108">
            <v>42309</v>
          </cell>
          <cell r="B108">
            <v>5953</v>
          </cell>
          <cell r="C108">
            <v>20150</v>
          </cell>
          <cell r="D108">
            <v>15562</v>
          </cell>
          <cell r="E108">
            <v>21158</v>
          </cell>
        </row>
        <row r="109">
          <cell r="A109">
            <v>42339</v>
          </cell>
          <cell r="B109">
            <v>12296</v>
          </cell>
          <cell r="C109">
            <v>41750</v>
          </cell>
          <cell r="D109">
            <v>13968</v>
          </cell>
          <cell r="E109">
            <v>30151</v>
          </cell>
        </row>
        <row r="110">
          <cell r="A110">
            <v>42370</v>
          </cell>
          <cell r="B110">
            <v>5586</v>
          </cell>
          <cell r="C110">
            <v>18102</v>
          </cell>
          <cell r="D110">
            <v>8600</v>
          </cell>
          <cell r="E110">
            <v>15248</v>
          </cell>
        </row>
        <row r="111">
          <cell r="A111">
            <v>42401</v>
          </cell>
          <cell r="B111">
            <v>5874</v>
          </cell>
          <cell r="C111">
            <v>21191</v>
          </cell>
          <cell r="D111">
            <v>5535</v>
          </cell>
          <cell r="E111">
            <v>21123</v>
          </cell>
        </row>
        <row r="112">
          <cell r="A112">
            <v>42430</v>
          </cell>
          <cell r="B112">
            <v>4298</v>
          </cell>
          <cell r="C112">
            <v>24133</v>
          </cell>
          <cell r="D112">
            <v>7091</v>
          </cell>
          <cell r="E112">
            <v>26228</v>
          </cell>
        </row>
        <row r="113">
          <cell r="A113">
            <v>42461</v>
          </cell>
          <cell r="B113">
            <v>10759</v>
          </cell>
          <cell r="C113">
            <v>16410</v>
          </cell>
          <cell r="D113">
            <v>10027</v>
          </cell>
          <cell r="E113">
            <v>22479</v>
          </cell>
        </row>
        <row r="114">
          <cell r="A114">
            <v>42491</v>
          </cell>
          <cell r="B114">
            <v>4872</v>
          </cell>
          <cell r="C114">
            <v>15350</v>
          </cell>
          <cell r="D114">
            <v>10077</v>
          </cell>
          <cell r="E114">
            <v>22414</v>
          </cell>
        </row>
        <row r="115">
          <cell r="A115">
            <v>42522</v>
          </cell>
          <cell r="B115">
            <v>5066</v>
          </cell>
          <cell r="C115">
            <v>32470</v>
          </cell>
          <cell r="D115">
            <v>16120</v>
          </cell>
          <cell r="E115">
            <v>26256</v>
          </cell>
        </row>
        <row r="116">
          <cell r="A116">
            <v>42552</v>
          </cell>
          <cell r="B116">
            <v>10030</v>
          </cell>
          <cell r="C116">
            <v>22181</v>
          </cell>
          <cell r="D116">
            <v>7229</v>
          </cell>
          <cell r="E116">
            <v>21947</v>
          </cell>
        </row>
        <row r="117">
          <cell r="A117">
            <v>42583</v>
          </cell>
          <cell r="B117">
            <v>6197</v>
          </cell>
          <cell r="C117">
            <v>18234</v>
          </cell>
          <cell r="D117">
            <v>6277</v>
          </cell>
          <cell r="E117">
            <v>24124</v>
          </cell>
        </row>
        <row r="118">
          <cell r="A118">
            <v>42614</v>
          </cell>
          <cell r="B118">
            <v>3382</v>
          </cell>
          <cell r="C118">
            <v>11490</v>
          </cell>
          <cell r="D118">
            <v>9537</v>
          </cell>
          <cell r="E118">
            <v>23615</v>
          </cell>
        </row>
        <row r="119">
          <cell r="A119">
            <v>42644</v>
          </cell>
          <cell r="B119">
            <v>4610</v>
          </cell>
          <cell r="C119">
            <v>16535</v>
          </cell>
          <cell r="D119">
            <v>10319</v>
          </cell>
          <cell r="E119">
            <v>20974</v>
          </cell>
        </row>
        <row r="120">
          <cell r="A120">
            <v>42675</v>
          </cell>
          <cell r="B120">
            <v>4894</v>
          </cell>
          <cell r="C120">
            <v>32272</v>
          </cell>
          <cell r="D120">
            <v>7523</v>
          </cell>
          <cell r="E120">
            <v>20144</v>
          </cell>
        </row>
        <row r="121">
          <cell r="A121">
            <v>42705</v>
          </cell>
          <cell r="B121">
            <v>9171</v>
          </cell>
          <cell r="C121">
            <v>38055</v>
          </cell>
          <cell r="D121">
            <v>14128</v>
          </cell>
          <cell r="E121">
            <v>27871</v>
          </cell>
        </row>
        <row r="122">
          <cell r="A122">
            <v>42736</v>
          </cell>
          <cell r="B122">
            <v>5102</v>
          </cell>
          <cell r="C122">
            <v>13615</v>
          </cell>
          <cell r="D122">
            <v>7751</v>
          </cell>
          <cell r="E122">
            <v>13430</v>
          </cell>
        </row>
        <row r="123">
          <cell r="A123">
            <v>42767</v>
          </cell>
          <cell r="B123">
            <v>9407</v>
          </cell>
          <cell r="C123">
            <v>14334</v>
          </cell>
          <cell r="D123">
            <v>7211</v>
          </cell>
          <cell r="E123">
            <v>18630</v>
          </cell>
        </row>
        <row r="124">
          <cell r="A124">
            <v>42795</v>
          </cell>
          <cell r="B124">
            <v>7157</v>
          </cell>
          <cell r="C124">
            <v>14163</v>
          </cell>
          <cell r="D124">
            <v>9291</v>
          </cell>
          <cell r="E124">
            <v>21009</v>
          </cell>
        </row>
        <row r="125">
          <cell r="A125">
            <v>42826</v>
          </cell>
          <cell r="B125">
            <v>7628</v>
          </cell>
          <cell r="C125">
            <v>13729</v>
          </cell>
          <cell r="D125">
            <v>8486</v>
          </cell>
          <cell r="E125">
            <v>13725</v>
          </cell>
        </row>
        <row r="126">
          <cell r="A126">
            <v>42856</v>
          </cell>
          <cell r="B126">
            <v>5114</v>
          </cell>
          <cell r="C126">
            <v>15783</v>
          </cell>
          <cell r="D126">
            <v>17643</v>
          </cell>
          <cell r="E126">
            <v>14971</v>
          </cell>
        </row>
        <row r="127">
          <cell r="A127">
            <v>42887</v>
          </cell>
          <cell r="B127">
            <v>6017</v>
          </cell>
          <cell r="C127">
            <v>14833</v>
          </cell>
          <cell r="D127">
            <v>16728</v>
          </cell>
          <cell r="E127">
            <v>22030</v>
          </cell>
        </row>
        <row r="128">
          <cell r="A128">
            <v>42917</v>
          </cell>
          <cell r="B128">
            <v>8699</v>
          </cell>
          <cell r="C128">
            <v>19728</v>
          </cell>
          <cell r="D128">
            <v>9343</v>
          </cell>
          <cell r="E128">
            <v>12410</v>
          </cell>
        </row>
        <row r="129">
          <cell r="A129">
            <v>42948</v>
          </cell>
          <cell r="B129">
            <v>7373</v>
          </cell>
          <cell r="C129">
            <v>15005</v>
          </cell>
          <cell r="D129">
            <v>9968</v>
          </cell>
          <cell r="E129">
            <v>16156</v>
          </cell>
        </row>
        <row r="130">
          <cell r="A130">
            <v>42979</v>
          </cell>
          <cell r="B130">
            <v>16962</v>
          </cell>
          <cell r="C130">
            <v>13357</v>
          </cell>
          <cell r="D130">
            <v>6766</v>
          </cell>
          <cell r="E130">
            <v>21403</v>
          </cell>
        </row>
        <row r="131">
          <cell r="A131">
            <v>43009</v>
          </cell>
          <cell r="B131">
            <v>15824</v>
          </cell>
          <cell r="C131">
            <v>11351</v>
          </cell>
          <cell r="D131">
            <v>7755</v>
          </cell>
          <cell r="E131">
            <v>12379</v>
          </cell>
        </row>
        <row r="132">
          <cell r="A132">
            <v>43040</v>
          </cell>
          <cell r="B132">
            <v>7797</v>
          </cell>
          <cell r="C132">
            <v>22284</v>
          </cell>
          <cell r="D132">
            <v>5389</v>
          </cell>
          <cell r="E132">
            <v>14822</v>
          </cell>
        </row>
        <row r="133">
          <cell r="A133">
            <v>43070</v>
          </cell>
          <cell r="B133">
            <v>16051</v>
          </cell>
          <cell r="C133">
            <v>40089</v>
          </cell>
          <cell r="D133">
            <v>15232</v>
          </cell>
          <cell r="E133">
            <v>29511</v>
          </cell>
        </row>
        <row r="134">
          <cell r="A134">
            <v>43101</v>
          </cell>
          <cell r="B134">
            <v>5694</v>
          </cell>
          <cell r="C134">
            <v>14208</v>
          </cell>
          <cell r="D134">
            <v>4561</v>
          </cell>
          <cell r="E134">
            <v>13233</v>
          </cell>
        </row>
        <row r="135">
          <cell r="A135">
            <v>43132</v>
          </cell>
          <cell r="B135">
            <v>3504</v>
          </cell>
          <cell r="C135">
            <v>18089</v>
          </cell>
          <cell r="D135">
            <v>13210</v>
          </cell>
          <cell r="E135">
            <v>8593</v>
          </cell>
        </row>
        <row r="136">
          <cell r="A136">
            <v>43160</v>
          </cell>
          <cell r="B136">
            <v>4361</v>
          </cell>
          <cell r="C136">
            <v>15058</v>
          </cell>
          <cell r="D136">
            <v>5395</v>
          </cell>
          <cell r="E136">
            <v>13665</v>
          </cell>
        </row>
        <row r="137">
          <cell r="A137">
            <v>43191</v>
          </cell>
          <cell r="B137">
            <v>5291</v>
          </cell>
          <cell r="C137">
            <v>18902</v>
          </cell>
          <cell r="D137">
            <v>5521</v>
          </cell>
          <cell r="E137">
            <v>17023</v>
          </cell>
        </row>
        <row r="138">
          <cell r="A138">
            <v>43221</v>
          </cell>
          <cell r="B138">
            <v>5490</v>
          </cell>
          <cell r="C138">
            <v>10410</v>
          </cell>
          <cell r="D138">
            <v>5550</v>
          </cell>
          <cell r="E138">
            <v>17469</v>
          </cell>
        </row>
        <row r="139">
          <cell r="A139">
            <v>43252</v>
          </cell>
          <cell r="B139">
            <v>3625</v>
          </cell>
          <cell r="C139">
            <v>12423</v>
          </cell>
          <cell r="D139">
            <v>12980</v>
          </cell>
          <cell r="E139">
            <v>15250</v>
          </cell>
        </row>
        <row r="140">
          <cell r="A140">
            <v>43282</v>
          </cell>
          <cell r="B140">
            <v>6305</v>
          </cell>
          <cell r="C140">
            <v>15583</v>
          </cell>
          <cell r="D140">
            <v>19651</v>
          </cell>
          <cell r="E140">
            <v>16756</v>
          </cell>
        </row>
        <row r="141">
          <cell r="A141">
            <v>43313</v>
          </cell>
          <cell r="B141">
            <v>4296</v>
          </cell>
          <cell r="C141">
            <v>17324</v>
          </cell>
          <cell r="D141">
            <v>5649</v>
          </cell>
          <cell r="E141">
            <v>11030</v>
          </cell>
        </row>
        <row r="142">
          <cell r="A142">
            <v>43344</v>
          </cell>
          <cell r="B142">
            <v>3644</v>
          </cell>
          <cell r="C142">
            <v>12880</v>
          </cell>
          <cell r="D142">
            <v>5200</v>
          </cell>
          <cell r="E142">
            <v>8544</v>
          </cell>
        </row>
        <row r="143">
          <cell r="A143">
            <v>43374</v>
          </cell>
          <cell r="B143">
            <v>5856</v>
          </cell>
          <cell r="C143">
            <v>13002</v>
          </cell>
          <cell r="D143">
            <v>3215</v>
          </cell>
          <cell r="E143">
            <v>13806</v>
          </cell>
        </row>
        <row r="144">
          <cell r="A144">
            <v>43405</v>
          </cell>
          <cell r="B144">
            <v>8509</v>
          </cell>
          <cell r="C144">
            <v>16197</v>
          </cell>
          <cell r="D144">
            <v>12829</v>
          </cell>
          <cell r="E144">
            <v>6324</v>
          </cell>
        </row>
        <row r="145">
          <cell r="A145">
            <v>43435</v>
          </cell>
          <cell r="B145">
            <v>9176</v>
          </cell>
          <cell r="C145">
            <v>50270</v>
          </cell>
          <cell r="D145">
            <v>10313</v>
          </cell>
          <cell r="E145">
            <v>28272</v>
          </cell>
        </row>
        <row r="146">
          <cell r="A146">
            <v>43466</v>
          </cell>
          <cell r="B146">
            <v>8065</v>
          </cell>
          <cell r="C146">
            <v>9769</v>
          </cell>
          <cell r="D146">
            <v>6893</v>
          </cell>
          <cell r="E146">
            <v>7296</v>
          </cell>
        </row>
        <row r="147">
          <cell r="A147">
            <v>43497</v>
          </cell>
          <cell r="B147">
            <v>5307</v>
          </cell>
          <cell r="C147">
            <v>20670</v>
          </cell>
          <cell r="D147">
            <v>5500</v>
          </cell>
          <cell r="E147">
            <v>10777</v>
          </cell>
        </row>
        <row r="148">
          <cell r="A148">
            <v>43525</v>
          </cell>
          <cell r="B148">
            <v>14885</v>
          </cell>
          <cell r="C148">
            <v>18586</v>
          </cell>
          <cell r="D148">
            <v>7138</v>
          </cell>
          <cell r="E148">
            <v>10254</v>
          </cell>
        </row>
        <row r="149">
          <cell r="A149">
            <v>43556</v>
          </cell>
          <cell r="B149">
            <v>3443</v>
          </cell>
          <cell r="C149">
            <v>18353</v>
          </cell>
          <cell r="D149">
            <v>6070</v>
          </cell>
          <cell r="E149">
            <v>7750</v>
          </cell>
        </row>
        <row r="150">
          <cell r="A150">
            <v>43586</v>
          </cell>
          <cell r="B150">
            <v>3377</v>
          </cell>
          <cell r="C150">
            <v>10845</v>
          </cell>
          <cell r="D150">
            <v>4242</v>
          </cell>
          <cell r="E150">
            <v>10934</v>
          </cell>
        </row>
        <row r="151">
          <cell r="A151">
            <v>43617</v>
          </cell>
          <cell r="B151">
            <v>2566</v>
          </cell>
          <cell r="C151">
            <v>13162</v>
          </cell>
          <cell r="D151">
            <v>10363</v>
          </cell>
          <cell r="E151">
            <v>10349</v>
          </cell>
        </row>
        <row r="152">
          <cell r="A152">
            <v>43647</v>
          </cell>
          <cell r="B152">
            <v>3764</v>
          </cell>
          <cell r="C152">
            <v>8176</v>
          </cell>
          <cell r="D152">
            <v>6126</v>
          </cell>
          <cell r="E152">
            <v>9508</v>
          </cell>
        </row>
        <row r="153">
          <cell r="A153">
            <v>43678</v>
          </cell>
          <cell r="B153">
            <v>4331</v>
          </cell>
          <cell r="C153">
            <v>15235</v>
          </cell>
          <cell r="D153">
            <v>3073</v>
          </cell>
          <cell r="E153">
            <v>6137</v>
          </cell>
        </row>
        <row r="154">
          <cell r="A154">
            <v>43709</v>
          </cell>
          <cell r="B154">
            <v>2661</v>
          </cell>
          <cell r="C154">
            <v>17047</v>
          </cell>
          <cell r="D154">
            <v>4976</v>
          </cell>
          <cell r="E154">
            <v>6587</v>
          </cell>
        </row>
        <row r="155">
          <cell r="A155">
            <v>43739</v>
          </cell>
          <cell r="B155">
            <v>2987</v>
          </cell>
          <cell r="C155">
            <v>14553</v>
          </cell>
          <cell r="D155">
            <v>7448</v>
          </cell>
          <cell r="E155">
            <v>14769</v>
          </cell>
        </row>
        <row r="156">
          <cell r="A156">
            <v>43770</v>
          </cell>
          <cell r="B156">
            <v>4275</v>
          </cell>
          <cell r="C156">
            <v>11644</v>
          </cell>
          <cell r="D156">
            <v>7975</v>
          </cell>
          <cell r="E156">
            <v>9474</v>
          </cell>
        </row>
        <row r="157">
          <cell r="A157">
            <v>43800</v>
          </cell>
          <cell r="B157">
            <v>6611</v>
          </cell>
          <cell r="C157">
            <v>51914</v>
          </cell>
          <cell r="D157">
            <v>17774</v>
          </cell>
          <cell r="E157">
            <v>24336</v>
          </cell>
        </row>
        <row r="158">
          <cell r="A158">
            <v>43831</v>
          </cell>
          <cell r="B158">
            <v>3417</v>
          </cell>
          <cell r="C158">
            <v>8796</v>
          </cell>
          <cell r="D158">
            <v>5742</v>
          </cell>
          <cell r="E158">
            <v>6023</v>
          </cell>
        </row>
        <row r="159">
          <cell r="A159">
            <v>43862</v>
          </cell>
          <cell r="B159">
            <v>5651</v>
          </cell>
          <cell r="C159">
            <v>20565</v>
          </cell>
          <cell r="D159">
            <v>2974</v>
          </cell>
          <cell r="E159">
            <v>8790</v>
          </cell>
        </row>
        <row r="160">
          <cell r="A160">
            <v>43891</v>
          </cell>
          <cell r="B160">
            <v>4617</v>
          </cell>
          <cell r="C160">
            <v>11825</v>
          </cell>
          <cell r="D160">
            <v>7666</v>
          </cell>
          <cell r="E160">
            <v>9540</v>
          </cell>
        </row>
        <row r="161">
          <cell r="A161">
            <v>43922</v>
          </cell>
          <cell r="B161">
            <v>4340</v>
          </cell>
          <cell r="C161">
            <v>9791</v>
          </cell>
          <cell r="D161">
            <v>6153</v>
          </cell>
          <cell r="E161">
            <v>11600</v>
          </cell>
        </row>
        <row r="162">
          <cell r="A162">
            <v>43952</v>
          </cell>
          <cell r="B162">
            <v>4124</v>
          </cell>
          <cell r="C162">
            <v>11614</v>
          </cell>
          <cell r="D162">
            <v>3099</v>
          </cell>
          <cell r="E162">
            <v>9442</v>
          </cell>
        </row>
        <row r="163">
          <cell r="A163">
            <v>43983</v>
          </cell>
          <cell r="B163">
            <v>3659</v>
          </cell>
          <cell r="C163">
            <v>11596</v>
          </cell>
          <cell r="D163">
            <v>12476</v>
          </cell>
          <cell r="E163">
            <v>5348</v>
          </cell>
        </row>
        <row r="164">
          <cell r="A164">
            <v>44013</v>
          </cell>
          <cell r="B164">
            <v>4425</v>
          </cell>
          <cell r="C164">
            <v>16810</v>
          </cell>
          <cell r="D164">
            <v>7223</v>
          </cell>
          <cell r="E164">
            <v>11720</v>
          </cell>
        </row>
        <row r="165">
          <cell r="A165">
            <v>44044</v>
          </cell>
          <cell r="B165">
            <v>3086</v>
          </cell>
          <cell r="C165">
            <v>11327</v>
          </cell>
          <cell r="D165">
            <v>5309</v>
          </cell>
          <cell r="E165">
            <v>8546</v>
          </cell>
        </row>
        <row r="166">
          <cell r="A166">
            <v>44075</v>
          </cell>
          <cell r="B166">
            <v>5232</v>
          </cell>
          <cell r="C166">
            <v>10740</v>
          </cell>
          <cell r="D166">
            <v>9268</v>
          </cell>
          <cell r="E166">
            <v>10446</v>
          </cell>
        </row>
        <row r="167">
          <cell r="A167">
            <v>44105</v>
          </cell>
          <cell r="B167">
            <v>7074</v>
          </cell>
          <cell r="C167">
            <v>12947</v>
          </cell>
          <cell r="D167">
            <v>4830</v>
          </cell>
          <cell r="E167">
            <v>8406</v>
          </cell>
        </row>
        <row r="168">
          <cell r="A168">
            <v>44136</v>
          </cell>
          <cell r="B168">
            <v>4832</v>
          </cell>
          <cell r="C168">
            <v>15096</v>
          </cell>
          <cell r="D168">
            <v>4638</v>
          </cell>
          <cell r="E168">
            <v>9908</v>
          </cell>
        </row>
        <row r="169">
          <cell r="A169">
            <v>44166</v>
          </cell>
          <cell r="B169">
            <v>7724</v>
          </cell>
          <cell r="C169">
            <v>53013</v>
          </cell>
          <cell r="D169">
            <v>12607</v>
          </cell>
          <cell r="E169">
            <v>23459</v>
          </cell>
        </row>
        <row r="170">
          <cell r="A170">
            <v>44197</v>
          </cell>
          <cell r="B170">
            <v>2695</v>
          </cell>
          <cell r="C170">
            <v>9468</v>
          </cell>
          <cell r="D170">
            <v>5705</v>
          </cell>
          <cell r="E170">
            <v>8315</v>
          </cell>
        </row>
        <row r="171">
          <cell r="A171">
            <v>44228</v>
          </cell>
          <cell r="B171">
            <v>6904</v>
          </cell>
          <cell r="C171">
            <v>11671</v>
          </cell>
          <cell r="D171">
            <v>5423</v>
          </cell>
          <cell r="E171">
            <v>9649</v>
          </cell>
        </row>
        <row r="172">
          <cell r="A172">
            <v>44256</v>
          </cell>
          <cell r="B172">
            <v>6691</v>
          </cell>
          <cell r="C172">
            <v>15376</v>
          </cell>
          <cell r="D172">
            <v>11761</v>
          </cell>
          <cell r="E172">
            <v>11526</v>
          </cell>
        </row>
        <row r="173">
          <cell r="A173">
            <v>44287</v>
          </cell>
          <cell r="B173">
            <v>10107</v>
          </cell>
          <cell r="C173">
            <v>15380</v>
          </cell>
          <cell r="D173">
            <v>4058</v>
          </cell>
          <cell r="E173">
            <v>15064</v>
          </cell>
        </row>
        <row r="174">
          <cell r="A174">
            <v>44317</v>
          </cell>
          <cell r="B174">
            <v>4518</v>
          </cell>
          <cell r="C174">
            <v>11334</v>
          </cell>
          <cell r="D174">
            <v>5469</v>
          </cell>
          <cell r="E174">
            <v>15629</v>
          </cell>
        </row>
        <row r="175">
          <cell r="A175">
            <v>44348</v>
          </cell>
          <cell r="B175">
            <v>6279</v>
          </cell>
          <cell r="C175">
            <v>16616</v>
          </cell>
          <cell r="D175">
            <v>2893</v>
          </cell>
          <cell r="E175">
            <v>18230</v>
          </cell>
        </row>
        <row r="176">
          <cell r="A176">
            <v>44378</v>
          </cell>
          <cell r="B176">
            <v>8847</v>
          </cell>
          <cell r="C176">
            <v>17254</v>
          </cell>
          <cell r="D176">
            <v>8151</v>
          </cell>
          <cell r="E176">
            <v>12341</v>
          </cell>
        </row>
        <row r="177">
          <cell r="A177">
            <v>44409</v>
          </cell>
          <cell r="B177">
            <v>4597</v>
          </cell>
          <cell r="C177">
            <v>15327</v>
          </cell>
          <cell r="D177">
            <v>2119</v>
          </cell>
          <cell r="E177">
            <v>13463</v>
          </cell>
        </row>
        <row r="178">
          <cell r="A178">
            <v>44440</v>
          </cell>
          <cell r="B178">
            <v>11878</v>
          </cell>
          <cell r="C178">
            <v>8927</v>
          </cell>
          <cell r="D178">
            <v>5891</v>
          </cell>
          <cell r="E178">
            <v>19434</v>
          </cell>
        </row>
        <row r="179">
          <cell r="A179">
            <v>44470</v>
          </cell>
          <cell r="B179">
            <v>8062</v>
          </cell>
          <cell r="C179">
            <v>11892</v>
          </cell>
          <cell r="D179">
            <v>4255</v>
          </cell>
          <cell r="E179">
            <v>22505</v>
          </cell>
        </row>
        <row r="180">
          <cell r="A180">
            <v>44501</v>
          </cell>
          <cell r="B180">
            <v>7421</v>
          </cell>
          <cell r="C180">
            <v>16211</v>
          </cell>
          <cell r="D180">
            <v>6067</v>
          </cell>
          <cell r="E180">
            <v>12689</v>
          </cell>
        </row>
        <row r="181">
          <cell r="A181">
            <v>44531</v>
          </cell>
          <cell r="B181">
            <v>5261</v>
          </cell>
          <cell r="C181">
            <v>58632</v>
          </cell>
          <cell r="D181">
            <v>16193</v>
          </cell>
          <cell r="E181">
            <v>17234</v>
          </cell>
        </row>
        <row r="182">
          <cell r="A182">
            <v>44562</v>
          </cell>
          <cell r="B182">
            <v>3790</v>
          </cell>
          <cell r="C182">
            <v>11374</v>
          </cell>
          <cell r="D182">
            <v>6085</v>
          </cell>
          <cell r="E182">
            <v>18365</v>
          </cell>
        </row>
        <row r="183">
          <cell r="A183">
            <v>44593</v>
          </cell>
          <cell r="B183">
            <v>6007</v>
          </cell>
          <cell r="C183">
            <v>4788</v>
          </cell>
          <cell r="D183">
            <v>6232</v>
          </cell>
          <cell r="E183">
            <v>13487</v>
          </cell>
        </row>
        <row r="184">
          <cell r="A184">
            <v>44621</v>
          </cell>
          <cell r="B184">
            <v>3031</v>
          </cell>
          <cell r="C184">
            <v>13957</v>
          </cell>
          <cell r="D184">
            <v>8425</v>
          </cell>
          <cell r="E184">
            <v>16741</v>
          </cell>
        </row>
        <row r="185">
          <cell r="A185">
            <v>44652</v>
          </cell>
          <cell r="B185">
            <v>3750</v>
          </cell>
          <cell r="C185">
            <v>11734</v>
          </cell>
          <cell r="D185">
            <v>12581</v>
          </cell>
          <cell r="E185">
            <v>20495</v>
          </cell>
        </row>
        <row r="186">
          <cell r="A186">
            <v>44682</v>
          </cell>
          <cell r="B186">
            <v>2594</v>
          </cell>
          <cell r="C186">
            <v>12246</v>
          </cell>
          <cell r="D186">
            <v>10072</v>
          </cell>
          <cell r="E186">
            <v>23304</v>
          </cell>
        </row>
        <row r="187">
          <cell r="A187">
            <v>44713</v>
          </cell>
          <cell r="B187">
            <v>5885</v>
          </cell>
          <cell r="C187">
            <v>17001</v>
          </cell>
          <cell r="D187">
            <v>11158</v>
          </cell>
          <cell r="E187">
            <v>16657</v>
          </cell>
        </row>
        <row r="188">
          <cell r="A188">
            <v>44743</v>
          </cell>
          <cell r="B188">
            <v>3143</v>
          </cell>
          <cell r="C188">
            <v>10635</v>
          </cell>
          <cell r="D188">
            <v>9625</v>
          </cell>
          <cell r="E188">
            <v>12693</v>
          </cell>
        </row>
        <row r="189">
          <cell r="A189">
            <v>44774</v>
          </cell>
          <cell r="B189">
            <v>2855</v>
          </cell>
          <cell r="C189">
            <v>16506</v>
          </cell>
          <cell r="D189">
            <v>11225</v>
          </cell>
          <cell r="E189">
            <v>21017</v>
          </cell>
        </row>
        <row r="190">
          <cell r="A190">
            <v>44805</v>
          </cell>
          <cell r="B190">
            <v>998</v>
          </cell>
          <cell r="C190">
            <v>1545</v>
          </cell>
          <cell r="D190">
            <v>11794</v>
          </cell>
          <cell r="E190">
            <v>18405</v>
          </cell>
        </row>
        <row r="191">
          <cell r="A191">
            <v>44835</v>
          </cell>
          <cell r="B191">
            <v>4416</v>
          </cell>
          <cell r="C191">
            <v>13488</v>
          </cell>
          <cell r="D191">
            <v>8856</v>
          </cell>
          <cell r="E191">
            <v>21358</v>
          </cell>
        </row>
        <row r="192">
          <cell r="A192">
            <v>44866</v>
          </cell>
          <cell r="B192">
            <v>2276</v>
          </cell>
          <cell r="C192">
            <v>15241</v>
          </cell>
          <cell r="D192">
            <v>10662</v>
          </cell>
          <cell r="E192">
            <v>10539</v>
          </cell>
        </row>
        <row r="193">
          <cell r="A193">
            <v>44896</v>
          </cell>
          <cell r="B193">
            <v>3979</v>
          </cell>
          <cell r="C193">
            <v>19594</v>
          </cell>
          <cell r="D193">
            <v>7645</v>
          </cell>
          <cell r="E193">
            <v>23537</v>
          </cell>
        </row>
        <row r="194">
          <cell r="A194">
            <v>44927</v>
          </cell>
          <cell r="B194">
            <v>1904</v>
          </cell>
          <cell r="C194">
            <v>6336</v>
          </cell>
          <cell r="D194">
            <v>7535</v>
          </cell>
          <cell r="E194">
            <v>13964</v>
          </cell>
        </row>
        <row r="195">
          <cell r="A195">
            <v>44958</v>
          </cell>
          <cell r="B195">
            <v>6619</v>
          </cell>
          <cell r="C195">
            <v>9805</v>
          </cell>
          <cell r="D195">
            <v>7016</v>
          </cell>
          <cell r="E195">
            <v>7943</v>
          </cell>
        </row>
        <row r="196">
          <cell r="A196">
            <v>44986</v>
          </cell>
          <cell r="B196">
            <v>4226</v>
          </cell>
          <cell r="C196">
            <v>6441</v>
          </cell>
          <cell r="D196">
            <v>8080</v>
          </cell>
          <cell r="E196">
            <v>16761</v>
          </cell>
        </row>
        <row r="197">
          <cell r="A197">
            <v>45017</v>
          </cell>
          <cell r="B197">
            <v>2607</v>
          </cell>
          <cell r="C197">
            <v>11158</v>
          </cell>
          <cell r="D197">
            <v>8984</v>
          </cell>
          <cell r="E197">
            <v>10452</v>
          </cell>
        </row>
        <row r="198">
          <cell r="A198">
            <v>45047</v>
          </cell>
          <cell r="B198">
            <v>1001</v>
          </cell>
          <cell r="C198">
            <v>15481</v>
          </cell>
          <cell r="D198">
            <v>5594</v>
          </cell>
          <cell r="E198">
            <v>13989</v>
          </cell>
        </row>
        <row r="199">
          <cell r="A199">
            <v>45078</v>
          </cell>
          <cell r="B199">
            <v>1317</v>
          </cell>
          <cell r="C199">
            <v>13190</v>
          </cell>
          <cell r="D199">
            <v>6996</v>
          </cell>
          <cell r="E199">
            <v>15409</v>
          </cell>
        </row>
        <row r="200">
          <cell r="A200">
            <v>45108</v>
          </cell>
          <cell r="B200">
            <v>2609</v>
          </cell>
          <cell r="C200">
            <v>5429</v>
          </cell>
          <cell r="D200">
            <v>3232</v>
          </cell>
          <cell r="E200">
            <v>8437</v>
          </cell>
        </row>
        <row r="201">
          <cell r="A201">
            <v>45139</v>
          </cell>
          <cell r="B201">
            <v>3495</v>
          </cell>
          <cell r="C201">
            <v>12958</v>
          </cell>
          <cell r="D201">
            <v>8023</v>
          </cell>
          <cell r="E201">
            <v>7982</v>
          </cell>
        </row>
        <row r="202">
          <cell r="A202">
            <v>45170</v>
          </cell>
          <cell r="B202">
            <v>361</v>
          </cell>
          <cell r="C202">
            <v>13030</v>
          </cell>
          <cell r="D202">
            <v>4872</v>
          </cell>
          <cell r="E202">
            <v>9235</v>
          </cell>
        </row>
        <row r="203">
          <cell r="A203">
            <v>45200</v>
          </cell>
          <cell r="B203">
            <v>3661</v>
          </cell>
          <cell r="C203">
            <v>3823</v>
          </cell>
          <cell r="D203">
            <v>3769</v>
          </cell>
          <cell r="E203">
            <v>9020</v>
          </cell>
        </row>
        <row r="204">
          <cell r="A204">
            <v>45231</v>
          </cell>
          <cell r="B204">
            <v>6893</v>
          </cell>
          <cell r="C204">
            <v>10995</v>
          </cell>
          <cell r="D204">
            <v>2800</v>
          </cell>
          <cell r="E204">
            <v>7831</v>
          </cell>
        </row>
        <row r="205">
          <cell r="A205">
            <v>45261</v>
          </cell>
          <cell r="B205">
            <v>3940</v>
          </cell>
          <cell r="C205">
            <v>56272</v>
          </cell>
          <cell r="D205">
            <v>13616</v>
          </cell>
          <cell r="E205">
            <v>23653</v>
          </cell>
        </row>
        <row r="206">
          <cell r="A206">
            <v>45292</v>
          </cell>
          <cell r="B206">
            <v>2501</v>
          </cell>
          <cell r="C206">
            <v>8466</v>
          </cell>
          <cell r="D206">
            <v>4898</v>
          </cell>
          <cell r="E206">
            <v>9945</v>
          </cell>
        </row>
        <row r="207">
          <cell r="A207">
            <v>45323</v>
          </cell>
          <cell r="B207">
            <v>2451</v>
          </cell>
          <cell r="C207">
            <v>6465</v>
          </cell>
          <cell r="D207">
            <v>5030</v>
          </cell>
          <cell r="E207">
            <v>8966</v>
          </cell>
        </row>
        <row r="208">
          <cell r="A208">
            <v>45352</v>
          </cell>
          <cell r="B208">
            <v>1541</v>
          </cell>
          <cell r="C208">
            <v>8882</v>
          </cell>
          <cell r="D208">
            <v>5769</v>
          </cell>
          <cell r="E208">
            <v>9644</v>
          </cell>
        </row>
        <row r="209">
          <cell r="A209">
            <v>45383</v>
          </cell>
          <cell r="B209">
            <v>666</v>
          </cell>
          <cell r="C209">
            <v>10611</v>
          </cell>
          <cell r="D209">
            <v>7212</v>
          </cell>
          <cell r="E209">
            <v>9435</v>
          </cell>
        </row>
        <row r="210">
          <cell r="A210">
            <v>45413</v>
          </cell>
          <cell r="B210">
            <v>3371</v>
          </cell>
          <cell r="C210">
            <v>6309</v>
          </cell>
          <cell r="D210">
            <v>5643</v>
          </cell>
          <cell r="E210">
            <v>8169</v>
          </cell>
        </row>
        <row r="211">
          <cell r="A211">
            <v>45444</v>
          </cell>
          <cell r="B211">
            <v>2644</v>
          </cell>
          <cell r="C211">
            <v>6354</v>
          </cell>
          <cell r="D211">
            <v>1664</v>
          </cell>
          <cell r="E211">
            <v>13224</v>
          </cell>
        </row>
        <row r="212">
          <cell r="A212">
            <v>45474</v>
          </cell>
          <cell r="B212">
            <v>3375</v>
          </cell>
          <cell r="C212">
            <v>5831</v>
          </cell>
          <cell r="D212">
            <v>8366</v>
          </cell>
          <cell r="E212">
            <v>4245</v>
          </cell>
        </row>
      </sheetData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ustry"/>
    </sheetNames>
    <sheetDataSet>
      <sheetData sheetId="0">
        <row r="1">
          <cell r="B1" t="str">
            <v>서울</v>
          </cell>
          <cell r="C1" t="str">
            <v>수도권</v>
          </cell>
          <cell r="D1" t="str">
            <v>5대광역시</v>
          </cell>
          <cell r="E1" t="str">
            <v>지방</v>
          </cell>
        </row>
        <row r="2">
          <cell r="A2">
            <v>41244</v>
          </cell>
          <cell r="B2">
            <v>3200</v>
          </cell>
          <cell r="C2">
            <v>1157.3333333333333</v>
          </cell>
          <cell r="D2">
            <v>1613.8</v>
          </cell>
          <cell r="E2">
            <v>1302.8</v>
          </cell>
        </row>
        <row r="3">
          <cell r="A3">
            <v>41275</v>
          </cell>
          <cell r="B3">
            <v>3214</v>
          </cell>
          <cell r="C3">
            <v>1158.6666666666667</v>
          </cell>
          <cell r="D3">
            <v>1619</v>
          </cell>
          <cell r="E3">
            <v>1308.8</v>
          </cell>
        </row>
        <row r="4">
          <cell r="A4">
            <v>41306</v>
          </cell>
          <cell r="B4">
            <v>3234</v>
          </cell>
          <cell r="C4">
            <v>1161</v>
          </cell>
          <cell r="D4">
            <v>1624</v>
          </cell>
          <cell r="E4">
            <v>1314.8</v>
          </cell>
        </row>
        <row r="5">
          <cell r="A5">
            <v>41334</v>
          </cell>
          <cell r="B5">
            <v>3259</v>
          </cell>
          <cell r="C5">
            <v>1167.6666666666667</v>
          </cell>
          <cell r="D5">
            <v>1630.4</v>
          </cell>
          <cell r="E5">
            <v>1322.1</v>
          </cell>
        </row>
        <row r="6">
          <cell r="A6">
            <v>41365</v>
          </cell>
          <cell r="B6">
            <v>3281</v>
          </cell>
          <cell r="C6">
            <v>1177.3333333333333</v>
          </cell>
          <cell r="D6">
            <v>1643.6</v>
          </cell>
          <cell r="E6">
            <v>1331</v>
          </cell>
        </row>
        <row r="7">
          <cell r="A7">
            <v>41395</v>
          </cell>
          <cell r="B7">
            <v>3286</v>
          </cell>
          <cell r="C7">
            <v>1182.3333333333333</v>
          </cell>
          <cell r="D7">
            <v>1652.2</v>
          </cell>
          <cell r="E7">
            <v>1337.5</v>
          </cell>
        </row>
        <row r="8">
          <cell r="A8">
            <v>41426</v>
          </cell>
          <cell r="B8">
            <v>3290</v>
          </cell>
          <cell r="C8">
            <v>1187</v>
          </cell>
          <cell r="D8">
            <v>1660</v>
          </cell>
          <cell r="E8">
            <v>1341.2</v>
          </cell>
        </row>
        <row r="9">
          <cell r="A9">
            <v>41456</v>
          </cell>
          <cell r="B9">
            <v>3314</v>
          </cell>
          <cell r="C9">
            <v>1193.3333333333333</v>
          </cell>
          <cell r="D9">
            <v>1668.2</v>
          </cell>
          <cell r="E9">
            <v>1344.8</v>
          </cell>
        </row>
        <row r="10">
          <cell r="A10">
            <v>41487</v>
          </cell>
          <cell r="B10">
            <v>3352</v>
          </cell>
          <cell r="C10">
            <v>1204</v>
          </cell>
          <cell r="D10">
            <v>1674.6</v>
          </cell>
          <cell r="E10">
            <v>1349.8</v>
          </cell>
        </row>
        <row r="11">
          <cell r="A11">
            <v>41518</v>
          </cell>
          <cell r="B11">
            <v>3399</v>
          </cell>
          <cell r="C11">
            <v>1216.6666666666667</v>
          </cell>
          <cell r="D11">
            <v>1680.8</v>
          </cell>
          <cell r="E11">
            <v>1356.1</v>
          </cell>
        </row>
        <row r="12">
          <cell r="A12">
            <v>41548</v>
          </cell>
          <cell r="B12">
            <v>3457</v>
          </cell>
          <cell r="C12">
            <v>1235.3333333333333</v>
          </cell>
          <cell r="D12">
            <v>1689.2</v>
          </cell>
          <cell r="E12">
            <v>1366.1</v>
          </cell>
        </row>
        <row r="13">
          <cell r="A13">
            <v>41579</v>
          </cell>
          <cell r="B13">
            <v>3489</v>
          </cell>
          <cell r="C13">
            <v>1250</v>
          </cell>
          <cell r="D13">
            <v>1698</v>
          </cell>
          <cell r="E13">
            <v>1373.8</v>
          </cell>
        </row>
        <row r="14">
          <cell r="A14">
            <v>41609</v>
          </cell>
          <cell r="B14">
            <v>3513</v>
          </cell>
          <cell r="C14">
            <v>1262.3333333333333</v>
          </cell>
          <cell r="D14">
            <v>1706.2</v>
          </cell>
          <cell r="E14">
            <v>1380.8</v>
          </cell>
        </row>
        <row r="15">
          <cell r="A15">
            <v>41640</v>
          </cell>
          <cell r="B15">
            <v>3582</v>
          </cell>
          <cell r="C15">
            <v>1288.3333333333333</v>
          </cell>
          <cell r="D15">
            <v>1731.6</v>
          </cell>
          <cell r="E15">
            <v>1426.6</v>
          </cell>
        </row>
        <row r="16">
          <cell r="A16">
            <v>41671</v>
          </cell>
          <cell r="B16">
            <v>3615</v>
          </cell>
          <cell r="C16">
            <v>1303.3333333333333</v>
          </cell>
          <cell r="D16">
            <v>1739.8</v>
          </cell>
          <cell r="E16">
            <v>1433.5</v>
          </cell>
        </row>
        <row r="17">
          <cell r="A17">
            <v>41699</v>
          </cell>
          <cell r="B17">
            <v>3642</v>
          </cell>
          <cell r="C17">
            <v>1322</v>
          </cell>
          <cell r="D17">
            <v>1746.6</v>
          </cell>
          <cell r="E17">
            <v>1438.5</v>
          </cell>
        </row>
        <row r="18">
          <cell r="A18">
            <v>41730</v>
          </cell>
          <cell r="B18">
            <v>3647</v>
          </cell>
          <cell r="C18">
            <v>1326.3333333333333</v>
          </cell>
          <cell r="D18">
            <v>1750.6</v>
          </cell>
          <cell r="E18">
            <v>1437.3</v>
          </cell>
        </row>
        <row r="19">
          <cell r="A19">
            <v>41760</v>
          </cell>
          <cell r="B19">
            <v>3645</v>
          </cell>
          <cell r="C19">
            <v>1328.6666666666667</v>
          </cell>
          <cell r="D19">
            <v>1753</v>
          </cell>
          <cell r="E19">
            <v>1435.9</v>
          </cell>
        </row>
        <row r="20">
          <cell r="A20">
            <v>41791</v>
          </cell>
          <cell r="B20">
            <v>3646</v>
          </cell>
          <cell r="C20">
            <v>1331.3333333333333</v>
          </cell>
          <cell r="D20">
            <v>1755.4</v>
          </cell>
          <cell r="E20">
            <v>1435</v>
          </cell>
        </row>
        <row r="21">
          <cell r="A21">
            <v>41821</v>
          </cell>
          <cell r="B21">
            <v>3653</v>
          </cell>
          <cell r="C21">
            <v>1337</v>
          </cell>
          <cell r="D21">
            <v>1758</v>
          </cell>
          <cell r="E21">
            <v>1432</v>
          </cell>
        </row>
        <row r="22">
          <cell r="A22">
            <v>41852</v>
          </cell>
          <cell r="B22">
            <v>3662</v>
          </cell>
          <cell r="C22">
            <v>1342.6666666666667</v>
          </cell>
          <cell r="D22">
            <v>1761.2</v>
          </cell>
          <cell r="E22">
            <v>1428.4</v>
          </cell>
        </row>
        <row r="23">
          <cell r="A23">
            <v>41883</v>
          </cell>
          <cell r="B23">
            <v>3679</v>
          </cell>
          <cell r="C23">
            <v>1353.6666666666667</v>
          </cell>
          <cell r="D23">
            <v>1766.2</v>
          </cell>
          <cell r="E23">
            <v>1428</v>
          </cell>
        </row>
        <row r="24">
          <cell r="A24">
            <v>41913</v>
          </cell>
          <cell r="B24">
            <v>3699</v>
          </cell>
          <cell r="C24">
            <v>1363</v>
          </cell>
          <cell r="D24">
            <v>1771.8</v>
          </cell>
          <cell r="E24">
            <v>1432.2</v>
          </cell>
        </row>
        <row r="25">
          <cell r="A25">
            <v>41944</v>
          </cell>
          <cell r="B25">
            <v>3713</v>
          </cell>
          <cell r="C25">
            <v>1371.3333333333333</v>
          </cell>
          <cell r="D25">
            <v>1777.2</v>
          </cell>
          <cell r="E25">
            <v>1437</v>
          </cell>
        </row>
        <row r="26">
          <cell r="A26">
            <v>41974</v>
          </cell>
          <cell r="B26">
            <v>3728</v>
          </cell>
          <cell r="C26">
            <v>1378.6666666666667</v>
          </cell>
          <cell r="D26">
            <v>1782.8</v>
          </cell>
          <cell r="E26">
            <v>1442.8</v>
          </cell>
        </row>
        <row r="27">
          <cell r="A27">
            <v>42005</v>
          </cell>
          <cell r="B27">
            <v>3751</v>
          </cell>
          <cell r="C27">
            <v>1382</v>
          </cell>
          <cell r="D27">
            <v>1787.4</v>
          </cell>
          <cell r="E27">
            <v>1456.9</v>
          </cell>
        </row>
        <row r="28">
          <cell r="A28">
            <v>42036</v>
          </cell>
          <cell r="B28">
            <v>3780</v>
          </cell>
          <cell r="C28">
            <v>1391</v>
          </cell>
          <cell r="D28">
            <v>1792.2</v>
          </cell>
          <cell r="E28">
            <v>1462.2</v>
          </cell>
        </row>
        <row r="29">
          <cell r="A29">
            <v>42064</v>
          </cell>
          <cell r="B29">
            <v>3816</v>
          </cell>
          <cell r="C29">
            <v>1403.6666666666667</v>
          </cell>
          <cell r="D29">
            <v>1800</v>
          </cell>
          <cell r="E29">
            <v>1468.6</v>
          </cell>
        </row>
        <row r="30">
          <cell r="A30">
            <v>42095</v>
          </cell>
          <cell r="B30">
            <v>3867</v>
          </cell>
          <cell r="C30">
            <v>1423</v>
          </cell>
          <cell r="D30">
            <v>1813</v>
          </cell>
          <cell r="E30">
            <v>1477.4</v>
          </cell>
        </row>
        <row r="31">
          <cell r="A31">
            <v>42125</v>
          </cell>
          <cell r="B31">
            <v>3905</v>
          </cell>
          <cell r="C31">
            <v>1437.6666666666667</v>
          </cell>
          <cell r="D31">
            <v>1822.2</v>
          </cell>
          <cell r="E31">
            <v>1483.3</v>
          </cell>
        </row>
        <row r="32">
          <cell r="A32">
            <v>42156</v>
          </cell>
          <cell r="B32">
            <v>3945</v>
          </cell>
          <cell r="C32">
            <v>1452.3333333333333</v>
          </cell>
          <cell r="D32">
            <v>1832.6</v>
          </cell>
          <cell r="E32">
            <v>1489.2</v>
          </cell>
        </row>
        <row r="33">
          <cell r="A33">
            <v>42186</v>
          </cell>
          <cell r="B33">
            <v>4235</v>
          </cell>
          <cell r="C33">
            <v>1586</v>
          </cell>
          <cell r="D33">
            <v>2003.8</v>
          </cell>
          <cell r="E33">
            <v>1628.5</v>
          </cell>
        </row>
        <row r="34">
          <cell r="A34">
            <v>42217</v>
          </cell>
          <cell r="B34">
            <v>4265</v>
          </cell>
          <cell r="C34">
            <v>1595</v>
          </cell>
          <cell r="D34">
            <v>2010</v>
          </cell>
          <cell r="E34">
            <v>1633.4</v>
          </cell>
        </row>
        <row r="35">
          <cell r="A35">
            <v>42248</v>
          </cell>
          <cell r="B35">
            <v>4309</v>
          </cell>
          <cell r="C35">
            <v>1606.3333333333333</v>
          </cell>
          <cell r="D35">
            <v>2017.2</v>
          </cell>
          <cell r="E35">
            <v>1640.3</v>
          </cell>
        </row>
        <row r="36">
          <cell r="A36">
            <v>42278</v>
          </cell>
          <cell r="B36">
            <v>4348</v>
          </cell>
          <cell r="C36">
            <v>1617.3333333333333</v>
          </cell>
          <cell r="D36">
            <v>2027.4</v>
          </cell>
          <cell r="E36">
            <v>1646.3</v>
          </cell>
        </row>
        <row r="37">
          <cell r="A37">
            <v>42309</v>
          </cell>
          <cell r="B37">
            <v>4412</v>
          </cell>
          <cell r="C37">
            <v>1628.3333333333333</v>
          </cell>
          <cell r="D37">
            <v>2037.2</v>
          </cell>
          <cell r="E37">
            <v>1652.8</v>
          </cell>
        </row>
        <row r="38">
          <cell r="A38">
            <v>42339</v>
          </cell>
          <cell r="B38">
            <v>4446</v>
          </cell>
          <cell r="C38">
            <v>1636</v>
          </cell>
          <cell r="D38">
            <v>2042.6</v>
          </cell>
          <cell r="E38">
            <v>1659</v>
          </cell>
        </row>
        <row r="39">
          <cell r="A39">
            <v>42370</v>
          </cell>
          <cell r="B39">
            <v>4460</v>
          </cell>
          <cell r="C39">
            <v>1639</v>
          </cell>
          <cell r="D39">
            <v>2045.2</v>
          </cell>
          <cell r="E39">
            <v>1662.6</v>
          </cell>
        </row>
        <row r="40">
          <cell r="A40">
            <v>42401</v>
          </cell>
          <cell r="B40">
            <v>4480</v>
          </cell>
          <cell r="C40">
            <v>1643.3333333333333</v>
          </cell>
          <cell r="D40">
            <v>2048.8000000000002</v>
          </cell>
          <cell r="E40">
            <v>1666.8</v>
          </cell>
        </row>
        <row r="41">
          <cell r="A41">
            <v>42430</v>
          </cell>
          <cell r="B41">
            <v>4491</v>
          </cell>
          <cell r="C41">
            <v>1647.6666666666667</v>
          </cell>
          <cell r="D41">
            <v>2050.1999999999998</v>
          </cell>
          <cell r="E41">
            <v>1669.1</v>
          </cell>
        </row>
        <row r="42">
          <cell r="A42">
            <v>42461</v>
          </cell>
          <cell r="B42">
            <v>4502</v>
          </cell>
          <cell r="C42">
            <v>1653.3333333333333</v>
          </cell>
          <cell r="D42">
            <v>2052.4</v>
          </cell>
          <cell r="E42">
            <v>1671.6</v>
          </cell>
        </row>
        <row r="43">
          <cell r="A43">
            <v>42491</v>
          </cell>
          <cell r="B43">
            <v>4512</v>
          </cell>
          <cell r="C43">
            <v>1658.3333333333333</v>
          </cell>
          <cell r="D43">
            <v>2055.4</v>
          </cell>
          <cell r="E43">
            <v>1673.5</v>
          </cell>
        </row>
        <row r="44">
          <cell r="A44">
            <v>42522</v>
          </cell>
          <cell r="B44">
            <v>4531</v>
          </cell>
          <cell r="C44">
            <v>1664.6666666666667</v>
          </cell>
          <cell r="D44">
            <v>2055.6</v>
          </cell>
          <cell r="E44">
            <v>1675.9</v>
          </cell>
        </row>
        <row r="45">
          <cell r="A45">
            <v>42552</v>
          </cell>
          <cell r="B45">
            <v>4543</v>
          </cell>
          <cell r="C45">
            <v>1669.6666666666667</v>
          </cell>
          <cell r="D45">
            <v>2055.1999999999998</v>
          </cell>
          <cell r="E45">
            <v>1678.4</v>
          </cell>
        </row>
        <row r="46">
          <cell r="A46">
            <v>42583</v>
          </cell>
          <cell r="B46">
            <v>4552</v>
          </cell>
          <cell r="C46">
            <v>1676.3333333333333</v>
          </cell>
          <cell r="D46">
            <v>2055.8000000000002</v>
          </cell>
          <cell r="E46">
            <v>1681.4</v>
          </cell>
        </row>
        <row r="47">
          <cell r="A47">
            <v>42614</v>
          </cell>
          <cell r="B47">
            <v>4545</v>
          </cell>
          <cell r="C47">
            <v>1691</v>
          </cell>
          <cell r="D47">
            <v>2070</v>
          </cell>
          <cell r="E47">
            <v>1713.7</v>
          </cell>
        </row>
        <row r="48">
          <cell r="A48">
            <v>42644</v>
          </cell>
          <cell r="B48">
            <v>4560</v>
          </cell>
          <cell r="C48">
            <v>1696.6666666666667</v>
          </cell>
          <cell r="D48">
            <v>2074</v>
          </cell>
          <cell r="E48">
            <v>1716.4</v>
          </cell>
        </row>
        <row r="49">
          <cell r="A49">
            <v>42675</v>
          </cell>
          <cell r="B49">
            <v>4577</v>
          </cell>
          <cell r="C49">
            <v>1701.3333333333333</v>
          </cell>
          <cell r="D49">
            <v>2077.8000000000002</v>
          </cell>
          <cell r="E49">
            <v>1720.4</v>
          </cell>
        </row>
        <row r="50">
          <cell r="A50">
            <v>42705</v>
          </cell>
          <cell r="B50">
            <v>4584</v>
          </cell>
          <cell r="C50">
            <v>1703.3333333333333</v>
          </cell>
          <cell r="D50">
            <v>2080.4</v>
          </cell>
          <cell r="E50">
            <v>1722.7</v>
          </cell>
        </row>
        <row r="51">
          <cell r="A51">
            <v>42736</v>
          </cell>
          <cell r="B51">
            <v>4588</v>
          </cell>
          <cell r="C51">
            <v>1704</v>
          </cell>
          <cell r="D51">
            <v>2082.1999999999998</v>
          </cell>
          <cell r="E51">
            <v>1723.2</v>
          </cell>
        </row>
        <row r="52">
          <cell r="A52">
            <v>42767</v>
          </cell>
          <cell r="B52">
            <v>4593</v>
          </cell>
          <cell r="C52">
            <v>1707.6666666666667</v>
          </cell>
          <cell r="D52">
            <v>2083.8000000000002</v>
          </cell>
          <cell r="E52">
            <v>1723.4</v>
          </cell>
        </row>
        <row r="53">
          <cell r="A53">
            <v>42795</v>
          </cell>
          <cell r="B53">
            <v>4610</v>
          </cell>
          <cell r="C53">
            <v>1709.6666666666667</v>
          </cell>
          <cell r="D53">
            <v>2086.1999999999998</v>
          </cell>
          <cell r="E53">
            <v>1722.3</v>
          </cell>
        </row>
        <row r="54">
          <cell r="A54">
            <v>42826</v>
          </cell>
          <cell r="B54">
            <v>4622</v>
          </cell>
          <cell r="C54">
            <v>1712.6666666666667</v>
          </cell>
          <cell r="D54">
            <v>2088.4</v>
          </cell>
          <cell r="E54">
            <v>1714.7</v>
          </cell>
        </row>
        <row r="55">
          <cell r="A55">
            <v>42856</v>
          </cell>
          <cell r="B55">
            <v>4636</v>
          </cell>
          <cell r="C55">
            <v>1715.6666666666667</v>
          </cell>
          <cell r="D55">
            <v>2089.1999999999998</v>
          </cell>
          <cell r="E55">
            <v>1703.4</v>
          </cell>
        </row>
        <row r="56">
          <cell r="A56">
            <v>42887</v>
          </cell>
          <cell r="B56">
            <v>4658</v>
          </cell>
          <cell r="C56">
            <v>1719</v>
          </cell>
          <cell r="D56">
            <v>2089.1999999999998</v>
          </cell>
          <cell r="E56">
            <v>1699.3</v>
          </cell>
        </row>
        <row r="57">
          <cell r="A57">
            <v>42917</v>
          </cell>
          <cell r="B57">
            <v>4671</v>
          </cell>
          <cell r="C57">
            <v>1721.3333333333333</v>
          </cell>
          <cell r="D57">
            <v>2089.8000000000002</v>
          </cell>
          <cell r="E57">
            <v>1697.7</v>
          </cell>
        </row>
        <row r="58">
          <cell r="A58">
            <v>42948</v>
          </cell>
          <cell r="B58">
            <v>4683</v>
          </cell>
          <cell r="C58">
            <v>1725.3333333333333</v>
          </cell>
          <cell r="D58">
            <v>2091.1999999999998</v>
          </cell>
          <cell r="E58">
            <v>1698.1</v>
          </cell>
        </row>
        <row r="59">
          <cell r="A59">
            <v>42979</v>
          </cell>
          <cell r="B59">
            <v>4689</v>
          </cell>
          <cell r="C59">
            <v>1728.3333333333333</v>
          </cell>
          <cell r="D59">
            <v>2093</v>
          </cell>
          <cell r="E59">
            <v>1699</v>
          </cell>
        </row>
        <row r="60">
          <cell r="A60">
            <v>43009</v>
          </cell>
          <cell r="B60">
            <v>4696</v>
          </cell>
          <cell r="C60">
            <v>1730.6666666666667</v>
          </cell>
          <cell r="D60">
            <v>2094.6</v>
          </cell>
          <cell r="E60">
            <v>1699.8</v>
          </cell>
        </row>
        <row r="61">
          <cell r="A61">
            <v>43040</v>
          </cell>
          <cell r="B61">
            <v>4709</v>
          </cell>
          <cell r="C61">
            <v>1732.6666666666667</v>
          </cell>
          <cell r="D61">
            <v>2097.1999999999998</v>
          </cell>
          <cell r="E61">
            <v>1700.6</v>
          </cell>
        </row>
        <row r="62">
          <cell r="A62">
            <v>43070</v>
          </cell>
          <cell r="B62">
            <v>5333</v>
          </cell>
          <cell r="C62">
            <v>1923.3333333333333</v>
          </cell>
          <cell r="D62">
            <v>2265</v>
          </cell>
          <cell r="E62">
            <v>1898.4</v>
          </cell>
        </row>
        <row r="63">
          <cell r="A63">
            <v>43101</v>
          </cell>
          <cell r="B63">
            <v>5351</v>
          </cell>
          <cell r="C63">
            <v>1920</v>
          </cell>
          <cell r="D63">
            <v>2263.8000000000002</v>
          </cell>
          <cell r="E63">
            <v>1899</v>
          </cell>
        </row>
        <row r="64">
          <cell r="A64">
            <v>43132</v>
          </cell>
          <cell r="B64">
            <v>5362</v>
          </cell>
          <cell r="C64">
            <v>1915.3333333333333</v>
          </cell>
          <cell r="D64">
            <v>2261</v>
          </cell>
          <cell r="E64">
            <v>1894.6</v>
          </cell>
        </row>
        <row r="65">
          <cell r="A65">
            <v>43160</v>
          </cell>
          <cell r="B65">
            <v>5349</v>
          </cell>
          <cell r="C65">
            <v>1911.3333333333333</v>
          </cell>
          <cell r="D65">
            <v>2258.6</v>
          </cell>
          <cell r="E65">
            <v>1890.5</v>
          </cell>
        </row>
        <row r="66">
          <cell r="A66">
            <v>43191</v>
          </cell>
          <cell r="B66">
            <v>5325</v>
          </cell>
          <cell r="C66">
            <v>1906</v>
          </cell>
          <cell r="D66">
            <v>2254.8000000000002</v>
          </cell>
          <cell r="E66">
            <v>1884.3</v>
          </cell>
        </row>
        <row r="67">
          <cell r="A67">
            <v>43221</v>
          </cell>
          <cell r="B67">
            <v>5298</v>
          </cell>
          <cell r="C67">
            <v>1897.6666666666667</v>
          </cell>
          <cell r="D67">
            <v>2244.6</v>
          </cell>
          <cell r="E67">
            <v>1874.4</v>
          </cell>
        </row>
        <row r="68">
          <cell r="A68">
            <v>43252</v>
          </cell>
          <cell r="B68">
            <v>5282</v>
          </cell>
          <cell r="C68">
            <v>1891</v>
          </cell>
          <cell r="D68">
            <v>2238</v>
          </cell>
          <cell r="E68">
            <v>1863.6</v>
          </cell>
        </row>
        <row r="69">
          <cell r="A69">
            <v>43282</v>
          </cell>
          <cell r="B69">
            <v>5283</v>
          </cell>
          <cell r="C69">
            <v>1884</v>
          </cell>
          <cell r="D69">
            <v>2231.1999999999998</v>
          </cell>
          <cell r="E69">
            <v>1853.4</v>
          </cell>
        </row>
        <row r="70">
          <cell r="A70">
            <v>43313</v>
          </cell>
          <cell r="B70">
            <v>5300</v>
          </cell>
          <cell r="C70">
            <v>1876.6666666666667</v>
          </cell>
          <cell r="D70">
            <v>2224.1999999999998</v>
          </cell>
          <cell r="E70">
            <v>1843.8</v>
          </cell>
        </row>
        <row r="71">
          <cell r="A71">
            <v>43344</v>
          </cell>
          <cell r="B71">
            <v>5329</v>
          </cell>
          <cell r="C71">
            <v>1875.3333333333333</v>
          </cell>
          <cell r="D71">
            <v>2220.1999999999998</v>
          </cell>
          <cell r="E71">
            <v>1838.4</v>
          </cell>
        </row>
        <row r="72">
          <cell r="A72">
            <v>43374</v>
          </cell>
          <cell r="B72">
            <v>5341</v>
          </cell>
          <cell r="C72">
            <v>1876</v>
          </cell>
          <cell r="D72">
            <v>2217.4</v>
          </cell>
          <cell r="E72">
            <v>1836.8</v>
          </cell>
        </row>
        <row r="73">
          <cell r="A73">
            <v>43405</v>
          </cell>
          <cell r="B73">
            <v>5342</v>
          </cell>
          <cell r="C73">
            <v>1875.3333333333333</v>
          </cell>
          <cell r="D73">
            <v>2213.8000000000002</v>
          </cell>
          <cell r="E73">
            <v>1842.5</v>
          </cell>
        </row>
        <row r="74">
          <cell r="A74">
            <v>43435</v>
          </cell>
          <cell r="B74">
            <v>5327</v>
          </cell>
          <cell r="C74">
            <v>1870</v>
          </cell>
          <cell r="D74">
            <v>2209.6</v>
          </cell>
          <cell r="E74">
            <v>1844.2</v>
          </cell>
        </row>
        <row r="75">
          <cell r="A75">
            <v>43466</v>
          </cell>
          <cell r="B75">
            <v>5450</v>
          </cell>
          <cell r="C75">
            <v>1899.3333333333333</v>
          </cell>
          <cell r="D75">
            <v>2257.6</v>
          </cell>
          <cell r="E75">
            <v>1910.2</v>
          </cell>
        </row>
        <row r="76">
          <cell r="A76">
            <v>43497</v>
          </cell>
          <cell r="B76">
            <v>5406</v>
          </cell>
          <cell r="C76">
            <v>1892.6666666666667</v>
          </cell>
          <cell r="D76">
            <v>2254.8000000000002</v>
          </cell>
          <cell r="E76">
            <v>1906.1</v>
          </cell>
        </row>
        <row r="77">
          <cell r="A77">
            <v>43525</v>
          </cell>
          <cell r="B77">
            <v>5368</v>
          </cell>
          <cell r="C77">
            <v>1885.6666666666667</v>
          </cell>
          <cell r="D77">
            <v>2251.8000000000002</v>
          </cell>
          <cell r="E77">
            <v>1898.8</v>
          </cell>
        </row>
        <row r="78">
          <cell r="A78">
            <v>43556</v>
          </cell>
          <cell r="B78">
            <v>5351</v>
          </cell>
          <cell r="C78">
            <v>1875.6666666666667</v>
          </cell>
          <cell r="D78">
            <v>2246.4</v>
          </cell>
          <cell r="E78">
            <v>1886.5</v>
          </cell>
        </row>
        <row r="79">
          <cell r="A79">
            <v>43586</v>
          </cell>
          <cell r="B79">
            <v>5343</v>
          </cell>
          <cell r="C79">
            <v>1869.6666666666667</v>
          </cell>
          <cell r="D79">
            <v>2242.1999999999998</v>
          </cell>
          <cell r="E79">
            <v>1877.6</v>
          </cell>
        </row>
        <row r="80">
          <cell r="A80">
            <v>43617</v>
          </cell>
          <cell r="B80">
            <v>5341</v>
          </cell>
          <cell r="C80">
            <v>1864.6666666666667</v>
          </cell>
          <cell r="D80">
            <v>2238</v>
          </cell>
          <cell r="E80">
            <v>1868.2</v>
          </cell>
        </row>
        <row r="81">
          <cell r="A81">
            <v>43647</v>
          </cell>
          <cell r="B81">
            <v>5343</v>
          </cell>
          <cell r="C81">
            <v>1861.6666666666667</v>
          </cell>
          <cell r="D81">
            <v>2233.4</v>
          </cell>
          <cell r="E81">
            <v>1861.2</v>
          </cell>
        </row>
        <row r="82">
          <cell r="A82">
            <v>43678</v>
          </cell>
          <cell r="B82">
            <v>5353</v>
          </cell>
          <cell r="C82">
            <v>1861.3333333333333</v>
          </cell>
          <cell r="D82">
            <v>2232.4</v>
          </cell>
          <cell r="E82">
            <v>1855.1</v>
          </cell>
        </row>
        <row r="83">
          <cell r="A83">
            <v>43709</v>
          </cell>
          <cell r="B83">
            <v>5364</v>
          </cell>
          <cell r="C83">
            <v>1866</v>
          </cell>
          <cell r="D83">
            <v>2233.1999999999998</v>
          </cell>
          <cell r="E83">
            <v>1851.2</v>
          </cell>
        </row>
        <row r="84">
          <cell r="A84">
            <v>43739</v>
          </cell>
          <cell r="B84">
            <v>5385</v>
          </cell>
          <cell r="C84">
            <v>1873</v>
          </cell>
          <cell r="D84">
            <v>2236.6</v>
          </cell>
          <cell r="E84">
            <v>1850.4</v>
          </cell>
        </row>
        <row r="85">
          <cell r="A85">
            <v>43770</v>
          </cell>
          <cell r="B85">
            <v>5409</v>
          </cell>
          <cell r="C85">
            <v>1881.6666666666667</v>
          </cell>
          <cell r="D85">
            <v>2243</v>
          </cell>
          <cell r="E85">
            <v>1852.2</v>
          </cell>
        </row>
        <row r="86">
          <cell r="A86">
            <v>43800</v>
          </cell>
          <cell r="B86">
            <v>5447</v>
          </cell>
          <cell r="C86">
            <v>1893</v>
          </cell>
          <cell r="D86">
            <v>2252.1999999999998</v>
          </cell>
          <cell r="E86">
            <v>1857.2</v>
          </cell>
        </row>
        <row r="87">
          <cell r="A87">
            <v>43831</v>
          </cell>
          <cell r="B87">
            <v>5808</v>
          </cell>
          <cell r="C87">
            <v>1971.3333333333333</v>
          </cell>
          <cell r="D87">
            <v>2319.4</v>
          </cell>
          <cell r="E87">
            <v>1901.9</v>
          </cell>
        </row>
        <row r="88">
          <cell r="A88">
            <v>43862</v>
          </cell>
          <cell r="B88">
            <v>5825</v>
          </cell>
          <cell r="C88">
            <v>1984</v>
          </cell>
          <cell r="D88">
            <v>2331.1999999999998</v>
          </cell>
          <cell r="E88">
            <v>1907.2</v>
          </cell>
        </row>
        <row r="89">
          <cell r="A89">
            <v>43891</v>
          </cell>
          <cell r="B89">
            <v>5835</v>
          </cell>
          <cell r="C89">
            <v>1997</v>
          </cell>
          <cell r="D89">
            <v>2340.6</v>
          </cell>
          <cell r="E89">
            <v>1917.6</v>
          </cell>
        </row>
        <row r="90">
          <cell r="A90">
            <v>43922</v>
          </cell>
          <cell r="B90">
            <v>5841</v>
          </cell>
          <cell r="C90">
            <v>2008</v>
          </cell>
          <cell r="D90">
            <v>2344.6</v>
          </cell>
          <cell r="E90">
            <v>1922.6</v>
          </cell>
        </row>
        <row r="91">
          <cell r="A91">
            <v>43952</v>
          </cell>
          <cell r="B91">
            <v>5847</v>
          </cell>
          <cell r="C91">
            <v>2013.6666666666667</v>
          </cell>
          <cell r="D91">
            <v>2348</v>
          </cell>
          <cell r="E91">
            <v>1925.3</v>
          </cell>
        </row>
        <row r="92">
          <cell r="A92">
            <v>43983</v>
          </cell>
          <cell r="B92">
            <v>5863</v>
          </cell>
          <cell r="C92">
            <v>2026.3333333333333</v>
          </cell>
          <cell r="D92">
            <v>2360.8000000000002</v>
          </cell>
          <cell r="E92">
            <v>1933.6</v>
          </cell>
        </row>
        <row r="93">
          <cell r="A93">
            <v>44013</v>
          </cell>
          <cell r="B93">
            <v>5891</v>
          </cell>
          <cell r="C93">
            <v>2039</v>
          </cell>
          <cell r="D93">
            <v>2373.1999999999998</v>
          </cell>
          <cell r="E93">
            <v>1951.7</v>
          </cell>
        </row>
        <row r="94">
          <cell r="A94">
            <v>44044</v>
          </cell>
          <cell r="B94">
            <v>5932</v>
          </cell>
          <cell r="C94">
            <v>2053.3333333333335</v>
          </cell>
          <cell r="D94">
            <v>2390.6</v>
          </cell>
          <cell r="E94">
            <v>1979.8</v>
          </cell>
        </row>
        <row r="95">
          <cell r="A95">
            <v>44075</v>
          </cell>
          <cell r="B95">
            <v>5970</v>
          </cell>
          <cell r="C95">
            <v>2076.6666666666665</v>
          </cell>
          <cell r="D95">
            <v>2414.1999999999998</v>
          </cell>
          <cell r="E95">
            <v>2011.2</v>
          </cell>
        </row>
        <row r="96">
          <cell r="A96">
            <v>44105</v>
          </cell>
          <cell r="B96">
            <v>5998</v>
          </cell>
          <cell r="C96">
            <v>2100</v>
          </cell>
          <cell r="D96">
            <v>2436.1999999999998</v>
          </cell>
          <cell r="E96">
            <v>2041.3</v>
          </cell>
        </row>
        <row r="97">
          <cell r="A97">
            <v>44136</v>
          </cell>
          <cell r="B97">
            <v>6050</v>
          </cell>
          <cell r="C97">
            <v>2136</v>
          </cell>
          <cell r="D97">
            <v>2469.6</v>
          </cell>
          <cell r="E97">
            <v>2073.3000000000002</v>
          </cell>
        </row>
        <row r="98">
          <cell r="A98">
            <v>44166</v>
          </cell>
          <cell r="B98">
            <v>6113</v>
          </cell>
          <cell r="C98">
            <v>2177.3333333333335</v>
          </cell>
          <cell r="D98">
            <v>2538.4</v>
          </cell>
          <cell r="E98">
            <v>2120.8000000000002</v>
          </cell>
        </row>
        <row r="99">
          <cell r="A99">
            <v>44197</v>
          </cell>
          <cell r="B99">
            <v>6160</v>
          </cell>
          <cell r="C99">
            <v>2206</v>
          </cell>
          <cell r="D99">
            <v>2585.1999999999998</v>
          </cell>
          <cell r="E99">
            <v>2161.5</v>
          </cell>
        </row>
        <row r="100">
          <cell r="A100">
            <v>44228</v>
          </cell>
          <cell r="B100">
            <v>6198</v>
          </cell>
          <cell r="C100">
            <v>2234</v>
          </cell>
          <cell r="D100">
            <v>2620.8000000000002</v>
          </cell>
          <cell r="E100">
            <v>2189.4</v>
          </cell>
        </row>
        <row r="101">
          <cell r="A101">
            <v>44256</v>
          </cell>
          <cell r="B101">
            <v>6227</v>
          </cell>
          <cell r="C101">
            <v>2256.3333333333335</v>
          </cell>
          <cell r="D101">
            <v>2646.8</v>
          </cell>
          <cell r="E101">
            <v>2203.9</v>
          </cell>
        </row>
        <row r="102">
          <cell r="A102">
            <v>44287</v>
          </cell>
          <cell r="B102">
            <v>6240</v>
          </cell>
          <cell r="C102">
            <v>2275</v>
          </cell>
          <cell r="D102">
            <v>2666</v>
          </cell>
          <cell r="E102">
            <v>2215.6999999999998</v>
          </cell>
        </row>
        <row r="103">
          <cell r="A103">
            <v>44317</v>
          </cell>
          <cell r="B103">
            <v>6250</v>
          </cell>
          <cell r="C103">
            <v>2293.6666666666665</v>
          </cell>
          <cell r="D103">
            <v>2686</v>
          </cell>
          <cell r="E103">
            <v>2227.6</v>
          </cell>
        </row>
        <row r="104">
          <cell r="A104">
            <v>44348</v>
          </cell>
          <cell r="B104">
            <v>6306</v>
          </cell>
          <cell r="C104">
            <v>2332</v>
          </cell>
          <cell r="D104">
            <v>2717.6</v>
          </cell>
          <cell r="E104">
            <v>2250.6</v>
          </cell>
        </row>
        <row r="105">
          <cell r="A105">
            <v>44378</v>
          </cell>
          <cell r="B105">
            <v>7399</v>
          </cell>
          <cell r="C105">
            <v>2720.3333333333335</v>
          </cell>
          <cell r="D105">
            <v>2992.4</v>
          </cell>
          <cell r="E105">
            <v>2446.6</v>
          </cell>
        </row>
        <row r="106">
          <cell r="A106">
            <v>44409</v>
          </cell>
          <cell r="B106">
            <v>7455</v>
          </cell>
          <cell r="C106">
            <v>2757.6666666666665</v>
          </cell>
          <cell r="D106">
            <v>3014.2</v>
          </cell>
          <cell r="E106">
            <v>2468</v>
          </cell>
        </row>
        <row r="107">
          <cell r="A107">
            <v>44440</v>
          </cell>
          <cell r="B107">
            <v>7512</v>
          </cell>
          <cell r="C107">
            <v>2789.3333333333335</v>
          </cell>
          <cell r="D107">
            <v>3031.2</v>
          </cell>
          <cell r="E107">
            <v>2488.1</v>
          </cell>
        </row>
        <row r="108">
          <cell r="A108">
            <v>44470</v>
          </cell>
          <cell r="B108">
            <v>7565</v>
          </cell>
          <cell r="C108">
            <v>2819.6666666666665</v>
          </cell>
          <cell r="D108">
            <v>3053.2</v>
          </cell>
          <cell r="E108">
            <v>2511</v>
          </cell>
        </row>
        <row r="109">
          <cell r="A109">
            <v>44501</v>
          </cell>
          <cell r="B109">
            <v>7603</v>
          </cell>
          <cell r="C109">
            <v>2839.3333333333335</v>
          </cell>
          <cell r="D109">
            <v>3068.6</v>
          </cell>
          <cell r="E109">
            <v>2525.8000000000002</v>
          </cell>
        </row>
        <row r="110">
          <cell r="A110">
            <v>44531</v>
          </cell>
          <cell r="B110">
            <v>7623</v>
          </cell>
          <cell r="C110">
            <v>2846.6666666666665</v>
          </cell>
          <cell r="D110">
            <v>3075</v>
          </cell>
          <cell r="E110">
            <v>2529.4</v>
          </cell>
        </row>
        <row r="111">
          <cell r="A111">
            <v>44562</v>
          </cell>
          <cell r="B111">
            <v>7624</v>
          </cell>
          <cell r="C111">
            <v>2841</v>
          </cell>
          <cell r="D111">
            <v>3074.2</v>
          </cell>
          <cell r="E111">
            <v>2528.3000000000002</v>
          </cell>
        </row>
        <row r="112">
          <cell r="A112">
            <v>44593</v>
          </cell>
          <cell r="B112">
            <v>7614</v>
          </cell>
          <cell r="C112">
            <v>2831.6666666666665</v>
          </cell>
          <cell r="D112">
            <v>3069.6</v>
          </cell>
          <cell r="E112">
            <v>2526.1</v>
          </cell>
        </row>
        <row r="113">
          <cell r="A113">
            <v>44621</v>
          </cell>
          <cell r="B113">
            <v>7604</v>
          </cell>
          <cell r="C113">
            <v>2820</v>
          </cell>
          <cell r="D113">
            <v>3060.6</v>
          </cell>
          <cell r="E113">
            <v>2521.3000000000002</v>
          </cell>
        </row>
        <row r="114">
          <cell r="A114">
            <v>44652</v>
          </cell>
          <cell r="B114">
            <v>7599</v>
          </cell>
          <cell r="C114">
            <v>2813.6666666666665</v>
          </cell>
          <cell r="D114">
            <v>3052.8</v>
          </cell>
          <cell r="E114">
            <v>2518.3000000000002</v>
          </cell>
        </row>
        <row r="115">
          <cell r="A115">
            <v>44682</v>
          </cell>
          <cell r="B115">
            <v>7607</v>
          </cell>
          <cell r="C115">
            <v>2805.6666666666665</v>
          </cell>
          <cell r="D115">
            <v>3042</v>
          </cell>
          <cell r="E115">
            <v>2515</v>
          </cell>
        </row>
        <row r="116">
          <cell r="A116">
            <v>44713</v>
          </cell>
          <cell r="B116">
            <v>7604</v>
          </cell>
          <cell r="C116">
            <v>2795.6666666666665</v>
          </cell>
          <cell r="D116">
            <v>3030.6</v>
          </cell>
          <cell r="E116">
            <v>2511.8000000000002</v>
          </cell>
        </row>
        <row r="117">
          <cell r="A117">
            <v>44743</v>
          </cell>
          <cell r="B117">
            <v>7595</v>
          </cell>
          <cell r="C117">
            <v>2784</v>
          </cell>
          <cell r="D117">
            <v>3017.2</v>
          </cell>
          <cell r="E117">
            <v>2506.9</v>
          </cell>
        </row>
        <row r="118">
          <cell r="A118">
            <v>44774</v>
          </cell>
          <cell r="B118">
            <v>7573</v>
          </cell>
          <cell r="C118">
            <v>2755.3333333333335</v>
          </cell>
          <cell r="D118">
            <v>2994.2</v>
          </cell>
          <cell r="E118">
            <v>2495.6999999999998</v>
          </cell>
        </row>
        <row r="119">
          <cell r="A119">
            <v>44805</v>
          </cell>
          <cell r="B119">
            <v>7516</v>
          </cell>
          <cell r="C119">
            <v>2717.6666666666665</v>
          </cell>
          <cell r="D119">
            <v>2962</v>
          </cell>
          <cell r="E119">
            <v>2477.4</v>
          </cell>
        </row>
        <row r="120">
          <cell r="A120">
            <v>44835</v>
          </cell>
          <cell r="B120">
            <v>7401</v>
          </cell>
          <cell r="C120">
            <v>2657.6666666666665</v>
          </cell>
          <cell r="D120">
            <v>2914.8</v>
          </cell>
          <cell r="E120">
            <v>2449</v>
          </cell>
        </row>
        <row r="121">
          <cell r="A121">
            <v>44866</v>
          </cell>
          <cell r="B121">
            <v>7177</v>
          </cell>
          <cell r="C121">
            <v>2559.6666666666665</v>
          </cell>
          <cell r="D121">
            <v>2840.8</v>
          </cell>
          <cell r="E121">
            <v>2404.1</v>
          </cell>
        </row>
        <row r="122">
          <cell r="A122">
            <v>44896</v>
          </cell>
          <cell r="B122">
            <v>6822</v>
          </cell>
          <cell r="C122">
            <v>2421</v>
          </cell>
          <cell r="D122">
            <v>2743.8</v>
          </cell>
          <cell r="E122">
            <v>2332.8000000000002</v>
          </cell>
        </row>
        <row r="123">
          <cell r="A123">
            <v>44927</v>
          </cell>
          <cell r="B123">
            <v>6509</v>
          </cell>
          <cell r="C123">
            <v>2304.6666666666665</v>
          </cell>
          <cell r="D123">
            <v>2658.8</v>
          </cell>
          <cell r="E123">
            <v>2269.9</v>
          </cell>
        </row>
        <row r="124">
          <cell r="A124">
            <v>44958</v>
          </cell>
          <cell r="B124">
            <v>6290</v>
          </cell>
          <cell r="C124">
            <v>2224</v>
          </cell>
          <cell r="D124">
            <v>2590</v>
          </cell>
          <cell r="E124">
            <v>2224.6999999999998</v>
          </cell>
        </row>
        <row r="125">
          <cell r="A125">
            <v>44986</v>
          </cell>
          <cell r="B125">
            <v>6169</v>
          </cell>
          <cell r="C125">
            <v>2181</v>
          </cell>
          <cell r="D125">
            <v>2536.6</v>
          </cell>
          <cell r="E125">
            <v>2200.8000000000002</v>
          </cell>
        </row>
        <row r="126">
          <cell r="A126">
            <v>45017</v>
          </cell>
          <cell r="B126">
            <v>6128</v>
          </cell>
          <cell r="C126">
            <v>2161.3333333333335</v>
          </cell>
          <cell r="D126">
            <v>2506.6</v>
          </cell>
          <cell r="E126">
            <v>2187.6999999999998</v>
          </cell>
        </row>
        <row r="127">
          <cell r="A127">
            <v>45047</v>
          </cell>
          <cell r="B127">
            <v>6131</v>
          </cell>
          <cell r="C127">
            <v>2157.3333333333335</v>
          </cell>
          <cell r="D127">
            <v>2490.1999999999998</v>
          </cell>
          <cell r="E127">
            <v>2181.1</v>
          </cell>
        </row>
        <row r="128">
          <cell r="A128">
            <v>45078</v>
          </cell>
          <cell r="B128">
            <v>6142</v>
          </cell>
          <cell r="C128">
            <v>2158</v>
          </cell>
          <cell r="D128">
            <v>2481</v>
          </cell>
          <cell r="E128">
            <v>2178.1999999999998</v>
          </cell>
        </row>
        <row r="129">
          <cell r="A129">
            <v>45108</v>
          </cell>
          <cell r="B129">
            <v>6164</v>
          </cell>
          <cell r="C129">
            <v>2163.6666666666665</v>
          </cell>
          <cell r="D129">
            <v>2474.8000000000002</v>
          </cell>
          <cell r="E129">
            <v>2178.6999999999998</v>
          </cell>
        </row>
        <row r="130">
          <cell r="A130">
            <v>45139</v>
          </cell>
          <cell r="B130">
            <v>6205</v>
          </cell>
          <cell r="C130">
            <v>2177.3333333333335</v>
          </cell>
          <cell r="D130">
            <v>2475.6</v>
          </cell>
          <cell r="E130">
            <v>2183.1999999999998</v>
          </cell>
        </row>
        <row r="131">
          <cell r="A131">
            <v>45170</v>
          </cell>
          <cell r="B131">
            <v>6257</v>
          </cell>
          <cell r="C131">
            <v>2200.3333333333335</v>
          </cell>
          <cell r="D131">
            <v>2478.8000000000002</v>
          </cell>
          <cell r="E131">
            <v>2193.1999999999998</v>
          </cell>
        </row>
        <row r="132">
          <cell r="A132">
            <v>45200</v>
          </cell>
          <cell r="B132">
            <v>6304</v>
          </cell>
          <cell r="C132">
            <v>2223.3333333333335</v>
          </cell>
          <cell r="D132">
            <v>2484.1999999999998</v>
          </cell>
          <cell r="E132">
            <v>2205.1999999999998</v>
          </cell>
        </row>
        <row r="133">
          <cell r="A133">
            <v>45231</v>
          </cell>
          <cell r="B133">
            <v>6356</v>
          </cell>
          <cell r="C133">
            <v>2237.3333333333335</v>
          </cell>
          <cell r="D133">
            <v>2491.1999999999998</v>
          </cell>
          <cell r="E133">
            <v>2215.4</v>
          </cell>
        </row>
        <row r="134">
          <cell r="A134">
            <v>45261</v>
          </cell>
          <cell r="B134">
            <v>6388</v>
          </cell>
          <cell r="C134">
            <v>2244</v>
          </cell>
          <cell r="D134">
            <v>2495.4</v>
          </cell>
          <cell r="E134">
            <v>2220.4</v>
          </cell>
        </row>
        <row r="135">
          <cell r="A135">
            <v>45292</v>
          </cell>
          <cell r="B135">
            <v>6464</v>
          </cell>
          <cell r="C135">
            <v>2274.3333333333335</v>
          </cell>
          <cell r="D135">
            <v>2534</v>
          </cell>
          <cell r="E135">
            <v>2243</v>
          </cell>
        </row>
        <row r="136">
          <cell r="A136">
            <v>45323</v>
          </cell>
          <cell r="B136">
            <v>6477</v>
          </cell>
          <cell r="C136">
            <v>2280.3333333333335</v>
          </cell>
          <cell r="D136">
            <v>2532.4</v>
          </cell>
          <cell r="E136">
            <v>2240.1999999999998</v>
          </cell>
        </row>
        <row r="137">
          <cell r="A137">
            <v>45352</v>
          </cell>
          <cell r="B137">
            <v>6497</v>
          </cell>
          <cell r="C137">
            <v>2290.3333333333335</v>
          </cell>
          <cell r="D137">
            <v>2531.6</v>
          </cell>
          <cell r="E137">
            <v>2237.3000000000002</v>
          </cell>
        </row>
        <row r="138">
          <cell r="A138">
            <v>45383</v>
          </cell>
          <cell r="B138">
            <v>6519</v>
          </cell>
          <cell r="C138">
            <v>2302</v>
          </cell>
          <cell r="D138">
            <v>2531.4</v>
          </cell>
          <cell r="E138">
            <v>2235.4</v>
          </cell>
        </row>
        <row r="139">
          <cell r="A139">
            <v>45413</v>
          </cell>
          <cell r="B139">
            <v>6548</v>
          </cell>
          <cell r="C139">
            <v>2315.3333333333335</v>
          </cell>
          <cell r="D139">
            <v>2531.4</v>
          </cell>
          <cell r="E139">
            <v>2235.3000000000002</v>
          </cell>
        </row>
        <row r="140">
          <cell r="A140">
            <v>45444</v>
          </cell>
          <cell r="B140">
            <v>6591</v>
          </cell>
          <cell r="C140">
            <v>2325.6666666666665</v>
          </cell>
          <cell r="D140">
            <v>2529.8000000000002</v>
          </cell>
          <cell r="E140">
            <v>2234.1999999999998</v>
          </cell>
        </row>
        <row r="141">
          <cell r="A141">
            <v>45474</v>
          </cell>
          <cell r="B141">
            <v>6653</v>
          </cell>
          <cell r="C141">
            <v>2338.3333333333335</v>
          </cell>
          <cell r="D141">
            <v>2527.6</v>
          </cell>
          <cell r="E141">
            <v>2235.1999999999998</v>
          </cell>
        </row>
        <row r="142">
          <cell r="A142">
            <v>45505</v>
          </cell>
          <cell r="B142">
            <v>6711</v>
          </cell>
          <cell r="C142">
            <v>2358</v>
          </cell>
          <cell r="D142">
            <v>2527.8000000000002</v>
          </cell>
          <cell r="E142">
            <v>2237.3000000000002</v>
          </cell>
        </row>
      </sheetData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ustry"/>
    </sheetNames>
    <sheetDataSet>
      <sheetData sheetId="0">
        <row r="1">
          <cell r="B1" t="str">
            <v>서울</v>
          </cell>
          <cell r="C1" t="str">
            <v>수도권</v>
          </cell>
          <cell r="D1" t="str">
            <v>5대 광역시</v>
          </cell>
          <cell r="E1" t="str">
            <v>지방</v>
          </cell>
        </row>
        <row r="2">
          <cell r="A2">
            <v>42186</v>
          </cell>
          <cell r="B2">
            <v>909</v>
          </cell>
          <cell r="C2">
            <v>659.5</v>
          </cell>
          <cell r="D2">
            <v>576</v>
          </cell>
          <cell r="E2">
            <v>491.2</v>
          </cell>
        </row>
        <row r="3">
          <cell r="A3">
            <v>42217</v>
          </cell>
          <cell r="B3">
            <v>907</v>
          </cell>
          <cell r="C3">
            <v>658.5</v>
          </cell>
          <cell r="D3">
            <v>576</v>
          </cell>
          <cell r="E3">
            <v>491</v>
          </cell>
        </row>
        <row r="4">
          <cell r="A4">
            <v>42248</v>
          </cell>
          <cell r="B4">
            <v>908</v>
          </cell>
          <cell r="C4">
            <v>658.5</v>
          </cell>
          <cell r="D4">
            <v>575.79999999999995</v>
          </cell>
          <cell r="E4">
            <v>490.7</v>
          </cell>
        </row>
        <row r="5">
          <cell r="A5">
            <v>42278</v>
          </cell>
          <cell r="B5">
            <v>907</v>
          </cell>
          <cell r="C5">
            <v>659.5</v>
          </cell>
          <cell r="D5">
            <v>575.20000000000005</v>
          </cell>
          <cell r="E5">
            <v>491.2</v>
          </cell>
        </row>
        <row r="6">
          <cell r="A6">
            <v>42309</v>
          </cell>
          <cell r="B6">
            <v>909</v>
          </cell>
          <cell r="C6">
            <v>660</v>
          </cell>
          <cell r="D6">
            <v>575.4</v>
          </cell>
          <cell r="E6">
            <v>491.2</v>
          </cell>
        </row>
        <row r="7">
          <cell r="A7">
            <v>42339</v>
          </cell>
          <cell r="B7">
            <v>905</v>
          </cell>
          <cell r="C7">
            <v>661</v>
          </cell>
          <cell r="D7">
            <v>575.79999999999995</v>
          </cell>
          <cell r="E7">
            <v>491.3</v>
          </cell>
        </row>
        <row r="8">
          <cell r="A8">
            <v>42370</v>
          </cell>
          <cell r="B8">
            <v>905</v>
          </cell>
          <cell r="C8">
            <v>661</v>
          </cell>
          <cell r="D8">
            <v>575.79999999999995</v>
          </cell>
          <cell r="E8">
            <v>491.6</v>
          </cell>
        </row>
        <row r="9">
          <cell r="A9">
            <v>42401</v>
          </cell>
          <cell r="B9">
            <v>905</v>
          </cell>
          <cell r="C9">
            <v>660</v>
          </cell>
          <cell r="D9">
            <v>576.20000000000005</v>
          </cell>
          <cell r="E9">
            <v>491.2</v>
          </cell>
        </row>
        <row r="10">
          <cell r="A10">
            <v>42430</v>
          </cell>
          <cell r="B10">
            <v>902</v>
          </cell>
          <cell r="C10">
            <v>658.5</v>
          </cell>
          <cell r="D10">
            <v>576.20000000000005</v>
          </cell>
          <cell r="E10">
            <v>491.2</v>
          </cell>
        </row>
        <row r="11">
          <cell r="A11">
            <v>42461</v>
          </cell>
          <cell r="B11">
            <v>903</v>
          </cell>
          <cell r="C11">
            <v>656.5</v>
          </cell>
          <cell r="D11">
            <v>575.6</v>
          </cell>
          <cell r="E11">
            <v>491.1</v>
          </cell>
        </row>
        <row r="12">
          <cell r="A12">
            <v>42491</v>
          </cell>
          <cell r="B12">
            <v>903</v>
          </cell>
          <cell r="C12">
            <v>657</v>
          </cell>
          <cell r="D12">
            <v>575.20000000000005</v>
          </cell>
          <cell r="E12">
            <v>490.9</v>
          </cell>
        </row>
        <row r="13">
          <cell r="A13">
            <v>42522</v>
          </cell>
          <cell r="B13">
            <v>902</v>
          </cell>
          <cell r="C13">
            <v>655</v>
          </cell>
          <cell r="D13">
            <v>573.79999999999995</v>
          </cell>
          <cell r="E13">
            <v>489.9</v>
          </cell>
        </row>
        <row r="14">
          <cell r="A14">
            <v>42552</v>
          </cell>
          <cell r="B14">
            <v>901</v>
          </cell>
          <cell r="C14">
            <v>654.5</v>
          </cell>
          <cell r="D14">
            <v>573</v>
          </cell>
          <cell r="E14">
            <v>489.7</v>
          </cell>
        </row>
        <row r="15">
          <cell r="A15">
            <v>42583</v>
          </cell>
          <cell r="B15">
            <v>900</v>
          </cell>
          <cell r="C15">
            <v>655</v>
          </cell>
          <cell r="D15">
            <v>572.79999999999995</v>
          </cell>
          <cell r="E15">
            <v>489.3</v>
          </cell>
        </row>
        <row r="16">
          <cell r="A16">
            <v>42614</v>
          </cell>
          <cell r="B16">
            <v>897</v>
          </cell>
          <cell r="C16">
            <v>659</v>
          </cell>
          <cell r="D16">
            <v>572.79999999999995</v>
          </cell>
          <cell r="E16">
            <v>495.5</v>
          </cell>
        </row>
        <row r="17">
          <cell r="A17">
            <v>42644</v>
          </cell>
          <cell r="B17">
            <v>896</v>
          </cell>
          <cell r="C17">
            <v>658.5</v>
          </cell>
          <cell r="D17">
            <v>572.79999999999995</v>
          </cell>
          <cell r="E17">
            <v>495.5</v>
          </cell>
        </row>
        <row r="18">
          <cell r="A18">
            <v>42675</v>
          </cell>
          <cell r="B18">
            <v>894</v>
          </cell>
          <cell r="C18">
            <v>658.5</v>
          </cell>
          <cell r="D18">
            <v>572.79999999999995</v>
          </cell>
          <cell r="E18">
            <v>495.5</v>
          </cell>
        </row>
        <row r="19">
          <cell r="A19">
            <v>42705</v>
          </cell>
          <cell r="B19">
            <v>894</v>
          </cell>
          <cell r="C19">
            <v>659.5</v>
          </cell>
          <cell r="D19">
            <v>572.6</v>
          </cell>
          <cell r="E19">
            <v>495.4</v>
          </cell>
        </row>
        <row r="20">
          <cell r="A20">
            <v>42736</v>
          </cell>
          <cell r="B20">
            <v>893</v>
          </cell>
          <cell r="C20">
            <v>659.5</v>
          </cell>
          <cell r="D20">
            <v>572.4</v>
          </cell>
          <cell r="E20">
            <v>495.8</v>
          </cell>
        </row>
        <row r="21">
          <cell r="A21">
            <v>42767</v>
          </cell>
          <cell r="B21">
            <v>892</v>
          </cell>
          <cell r="C21">
            <v>660.5</v>
          </cell>
          <cell r="D21">
            <v>572.79999999999995</v>
          </cell>
          <cell r="E21">
            <v>496.1</v>
          </cell>
        </row>
        <row r="22">
          <cell r="A22">
            <v>42795</v>
          </cell>
          <cell r="B22">
            <v>894</v>
          </cell>
          <cell r="C22">
            <v>660</v>
          </cell>
          <cell r="D22">
            <v>572.20000000000005</v>
          </cell>
          <cell r="E22">
            <v>496.3</v>
          </cell>
        </row>
        <row r="23">
          <cell r="A23">
            <v>42826</v>
          </cell>
          <cell r="B23">
            <v>894</v>
          </cell>
          <cell r="C23">
            <v>659.5</v>
          </cell>
          <cell r="D23">
            <v>572</v>
          </cell>
          <cell r="E23">
            <v>494.7</v>
          </cell>
        </row>
        <row r="24">
          <cell r="A24">
            <v>42856</v>
          </cell>
          <cell r="B24">
            <v>893</v>
          </cell>
          <cell r="C24">
            <v>659.5</v>
          </cell>
          <cell r="D24">
            <v>572</v>
          </cell>
          <cell r="E24">
            <v>492.3</v>
          </cell>
        </row>
        <row r="25">
          <cell r="A25">
            <v>42887</v>
          </cell>
          <cell r="B25">
            <v>894</v>
          </cell>
          <cell r="C25">
            <v>659.5</v>
          </cell>
          <cell r="D25">
            <v>571.4</v>
          </cell>
          <cell r="E25">
            <v>491.9</v>
          </cell>
        </row>
        <row r="26">
          <cell r="A26">
            <v>42917</v>
          </cell>
          <cell r="B26">
            <v>890</v>
          </cell>
          <cell r="C26">
            <v>659.5</v>
          </cell>
          <cell r="D26">
            <v>571.4</v>
          </cell>
          <cell r="E26">
            <v>491.7</v>
          </cell>
        </row>
        <row r="27">
          <cell r="A27">
            <v>42948</v>
          </cell>
          <cell r="B27">
            <v>891</v>
          </cell>
          <cell r="C27">
            <v>659.5</v>
          </cell>
          <cell r="D27">
            <v>571.6</v>
          </cell>
          <cell r="E27">
            <v>492</v>
          </cell>
        </row>
        <row r="28">
          <cell r="A28">
            <v>42979</v>
          </cell>
          <cell r="B28">
            <v>891</v>
          </cell>
          <cell r="C28">
            <v>660</v>
          </cell>
          <cell r="D28">
            <v>572.79999999999995</v>
          </cell>
          <cell r="E28">
            <v>492</v>
          </cell>
        </row>
        <row r="29">
          <cell r="A29">
            <v>43009</v>
          </cell>
          <cell r="B29">
            <v>891</v>
          </cell>
          <cell r="C29">
            <v>660</v>
          </cell>
          <cell r="D29">
            <v>572.79999999999995</v>
          </cell>
          <cell r="E29">
            <v>491.9</v>
          </cell>
        </row>
        <row r="30">
          <cell r="A30">
            <v>43040</v>
          </cell>
          <cell r="B30">
            <v>891</v>
          </cell>
          <cell r="C30">
            <v>660</v>
          </cell>
          <cell r="D30">
            <v>573.20000000000005</v>
          </cell>
          <cell r="E30">
            <v>491.9</v>
          </cell>
        </row>
        <row r="31">
          <cell r="A31">
            <v>43070</v>
          </cell>
          <cell r="B31">
            <v>1064</v>
          </cell>
          <cell r="C31">
            <v>748.5</v>
          </cell>
          <cell r="D31">
            <v>580.20000000000005</v>
          </cell>
          <cell r="E31">
            <v>524.70000000000005</v>
          </cell>
        </row>
        <row r="32">
          <cell r="A32">
            <v>43101</v>
          </cell>
          <cell r="B32">
            <v>1066</v>
          </cell>
          <cell r="C32">
            <v>750.5</v>
          </cell>
          <cell r="D32">
            <v>580.6</v>
          </cell>
          <cell r="E32">
            <v>525</v>
          </cell>
        </row>
        <row r="33">
          <cell r="A33">
            <v>43132</v>
          </cell>
          <cell r="B33">
            <v>1067</v>
          </cell>
          <cell r="C33">
            <v>750.5</v>
          </cell>
          <cell r="D33">
            <v>580.20000000000005</v>
          </cell>
          <cell r="E33">
            <v>524.70000000000005</v>
          </cell>
        </row>
        <row r="34">
          <cell r="A34">
            <v>43160</v>
          </cell>
          <cell r="B34">
            <v>1066</v>
          </cell>
          <cell r="C34">
            <v>750</v>
          </cell>
          <cell r="D34">
            <v>579.79999999999995</v>
          </cell>
          <cell r="E34">
            <v>523.70000000000005</v>
          </cell>
        </row>
        <row r="35">
          <cell r="A35">
            <v>43191</v>
          </cell>
          <cell r="B35">
            <v>1061</v>
          </cell>
          <cell r="C35">
            <v>750</v>
          </cell>
          <cell r="D35">
            <v>579.6</v>
          </cell>
          <cell r="E35">
            <v>523.20000000000005</v>
          </cell>
        </row>
        <row r="36">
          <cell r="A36">
            <v>43221</v>
          </cell>
          <cell r="B36">
            <v>1059</v>
          </cell>
          <cell r="C36">
            <v>750</v>
          </cell>
          <cell r="D36">
            <v>579.20000000000005</v>
          </cell>
          <cell r="E36">
            <v>522.29999999999995</v>
          </cell>
        </row>
        <row r="37">
          <cell r="A37">
            <v>43252</v>
          </cell>
          <cell r="B37">
            <v>1058</v>
          </cell>
          <cell r="C37">
            <v>749.5</v>
          </cell>
          <cell r="D37">
            <v>579</v>
          </cell>
          <cell r="E37">
            <v>520.70000000000005</v>
          </cell>
        </row>
        <row r="38">
          <cell r="A38">
            <v>43282</v>
          </cell>
          <cell r="B38">
            <v>1058</v>
          </cell>
          <cell r="C38">
            <v>749.5</v>
          </cell>
          <cell r="D38">
            <v>578.6</v>
          </cell>
          <cell r="E38">
            <v>519.6</v>
          </cell>
        </row>
        <row r="39">
          <cell r="A39">
            <v>43313</v>
          </cell>
          <cell r="B39">
            <v>1058</v>
          </cell>
          <cell r="C39">
            <v>749.5</v>
          </cell>
          <cell r="D39">
            <v>578</v>
          </cell>
          <cell r="E39">
            <v>517.79999999999995</v>
          </cell>
        </row>
        <row r="40">
          <cell r="A40">
            <v>43344</v>
          </cell>
          <cell r="B40">
            <v>1058</v>
          </cell>
          <cell r="C40">
            <v>749</v>
          </cell>
          <cell r="D40">
            <v>577.4</v>
          </cell>
          <cell r="E40">
            <v>517.1</v>
          </cell>
        </row>
        <row r="41">
          <cell r="A41">
            <v>43374</v>
          </cell>
          <cell r="B41">
            <v>1059</v>
          </cell>
          <cell r="C41">
            <v>748</v>
          </cell>
          <cell r="D41">
            <v>576.6</v>
          </cell>
          <cell r="E41">
            <v>516.79999999999995</v>
          </cell>
        </row>
        <row r="42">
          <cell r="A42">
            <v>43405</v>
          </cell>
          <cell r="B42">
            <v>1059</v>
          </cell>
          <cell r="C42">
            <v>748.5</v>
          </cell>
          <cell r="D42">
            <v>575.6</v>
          </cell>
          <cell r="E42">
            <v>516.79999999999995</v>
          </cell>
        </row>
        <row r="43">
          <cell r="A43">
            <v>43435</v>
          </cell>
          <cell r="B43">
            <v>1058</v>
          </cell>
          <cell r="C43">
            <v>749.5</v>
          </cell>
          <cell r="D43">
            <v>574.20000000000005</v>
          </cell>
          <cell r="E43">
            <v>517.20000000000005</v>
          </cell>
        </row>
        <row r="44">
          <cell r="A44">
            <v>43466</v>
          </cell>
          <cell r="B44">
            <v>1096</v>
          </cell>
          <cell r="C44">
            <v>763</v>
          </cell>
          <cell r="D44">
            <v>582.20000000000005</v>
          </cell>
          <cell r="E44">
            <v>534</v>
          </cell>
        </row>
        <row r="45">
          <cell r="A45">
            <v>43497</v>
          </cell>
          <cell r="B45">
            <v>1094</v>
          </cell>
          <cell r="C45">
            <v>762</v>
          </cell>
          <cell r="D45">
            <v>581.4</v>
          </cell>
          <cell r="E45">
            <v>533.6</v>
          </cell>
        </row>
        <row r="46">
          <cell r="A46">
            <v>43525</v>
          </cell>
          <cell r="B46">
            <v>1091</v>
          </cell>
          <cell r="C46">
            <v>762</v>
          </cell>
          <cell r="D46">
            <v>580.79999999999995</v>
          </cell>
          <cell r="E46">
            <v>533</v>
          </cell>
        </row>
        <row r="47">
          <cell r="A47">
            <v>43556</v>
          </cell>
          <cell r="B47">
            <v>1090</v>
          </cell>
          <cell r="C47">
            <v>761</v>
          </cell>
          <cell r="D47">
            <v>580</v>
          </cell>
          <cell r="E47">
            <v>532.4</v>
          </cell>
        </row>
        <row r="48">
          <cell r="A48">
            <v>43586</v>
          </cell>
          <cell r="B48">
            <v>1090</v>
          </cell>
          <cell r="C48">
            <v>761</v>
          </cell>
          <cell r="D48">
            <v>579.6</v>
          </cell>
          <cell r="E48">
            <v>531.79999999999995</v>
          </cell>
        </row>
        <row r="49">
          <cell r="A49">
            <v>43617</v>
          </cell>
          <cell r="B49">
            <v>1090</v>
          </cell>
          <cell r="C49">
            <v>760.5</v>
          </cell>
          <cell r="D49">
            <v>578.6</v>
          </cell>
          <cell r="E49">
            <v>530.70000000000005</v>
          </cell>
        </row>
        <row r="50">
          <cell r="A50">
            <v>43647</v>
          </cell>
          <cell r="B50">
            <v>1090</v>
          </cell>
          <cell r="C50">
            <v>760</v>
          </cell>
          <cell r="D50">
            <v>578.20000000000005</v>
          </cell>
          <cell r="E50">
            <v>530.20000000000005</v>
          </cell>
        </row>
        <row r="51">
          <cell r="A51">
            <v>43678</v>
          </cell>
          <cell r="B51">
            <v>1090</v>
          </cell>
          <cell r="C51">
            <v>758.5</v>
          </cell>
          <cell r="D51">
            <v>578</v>
          </cell>
          <cell r="E51">
            <v>529.5</v>
          </cell>
        </row>
        <row r="52">
          <cell r="A52">
            <v>43709</v>
          </cell>
          <cell r="B52">
            <v>1091</v>
          </cell>
          <cell r="C52">
            <v>758.5</v>
          </cell>
          <cell r="D52">
            <v>578</v>
          </cell>
          <cell r="E52">
            <v>528.70000000000005</v>
          </cell>
        </row>
        <row r="53">
          <cell r="A53">
            <v>43739</v>
          </cell>
          <cell r="B53">
            <v>1091</v>
          </cell>
          <cell r="C53">
            <v>758</v>
          </cell>
          <cell r="D53">
            <v>577.79999999999995</v>
          </cell>
          <cell r="E53">
            <v>528.5</v>
          </cell>
        </row>
        <row r="54">
          <cell r="A54">
            <v>43770</v>
          </cell>
          <cell r="B54">
            <v>1093</v>
          </cell>
          <cell r="C54">
            <v>758</v>
          </cell>
          <cell r="D54">
            <v>578.20000000000005</v>
          </cell>
          <cell r="E54">
            <v>528.20000000000005</v>
          </cell>
        </row>
        <row r="55">
          <cell r="A55">
            <v>43800</v>
          </cell>
          <cell r="B55">
            <v>1095</v>
          </cell>
          <cell r="C55">
            <v>758</v>
          </cell>
          <cell r="D55">
            <v>578.20000000000005</v>
          </cell>
          <cell r="E55">
            <v>528.20000000000005</v>
          </cell>
        </row>
        <row r="56">
          <cell r="A56">
            <v>43831</v>
          </cell>
          <cell r="B56">
            <v>1114</v>
          </cell>
          <cell r="C56">
            <v>781.5</v>
          </cell>
          <cell r="D56">
            <v>586.6</v>
          </cell>
          <cell r="E56">
            <v>532</v>
          </cell>
        </row>
        <row r="57">
          <cell r="A57">
            <v>43862</v>
          </cell>
          <cell r="B57">
            <v>1115</v>
          </cell>
          <cell r="C57">
            <v>781</v>
          </cell>
          <cell r="D57">
            <v>587</v>
          </cell>
          <cell r="E57">
            <v>532.29999999999995</v>
          </cell>
        </row>
        <row r="58">
          <cell r="A58">
            <v>43891</v>
          </cell>
          <cell r="B58">
            <v>1115</v>
          </cell>
          <cell r="C58">
            <v>781.5</v>
          </cell>
          <cell r="D58">
            <v>587.6</v>
          </cell>
          <cell r="E58">
            <v>532.70000000000005</v>
          </cell>
        </row>
        <row r="59">
          <cell r="A59">
            <v>43922</v>
          </cell>
          <cell r="B59">
            <v>1117</v>
          </cell>
          <cell r="C59">
            <v>781.5</v>
          </cell>
          <cell r="D59">
            <v>587.79999999999995</v>
          </cell>
          <cell r="E59">
            <v>532.70000000000005</v>
          </cell>
        </row>
        <row r="60">
          <cell r="A60">
            <v>43952</v>
          </cell>
          <cell r="B60">
            <v>1117</v>
          </cell>
          <cell r="C60">
            <v>779.5</v>
          </cell>
          <cell r="D60">
            <v>588</v>
          </cell>
          <cell r="E60">
            <v>532.79999999999995</v>
          </cell>
        </row>
        <row r="61">
          <cell r="A61">
            <v>43983</v>
          </cell>
          <cell r="B61">
            <v>1117</v>
          </cell>
          <cell r="C61">
            <v>780.5</v>
          </cell>
          <cell r="D61">
            <v>589.20000000000005</v>
          </cell>
          <cell r="E61">
            <v>533.20000000000005</v>
          </cell>
        </row>
        <row r="62">
          <cell r="A62">
            <v>44013</v>
          </cell>
          <cell r="B62">
            <v>1118</v>
          </cell>
          <cell r="C62">
            <v>781</v>
          </cell>
          <cell r="D62">
            <v>590</v>
          </cell>
          <cell r="E62">
            <v>534.1</v>
          </cell>
        </row>
        <row r="63">
          <cell r="A63">
            <v>44044</v>
          </cell>
          <cell r="B63">
            <v>1119</v>
          </cell>
          <cell r="C63">
            <v>782</v>
          </cell>
          <cell r="D63">
            <v>591.20000000000005</v>
          </cell>
          <cell r="E63">
            <v>535.5</v>
          </cell>
        </row>
        <row r="64">
          <cell r="A64">
            <v>44075</v>
          </cell>
          <cell r="B64">
            <v>1119</v>
          </cell>
          <cell r="C64">
            <v>783.5</v>
          </cell>
          <cell r="D64">
            <v>592.79999999999995</v>
          </cell>
          <cell r="E64">
            <v>536.79999999999995</v>
          </cell>
        </row>
        <row r="65">
          <cell r="A65">
            <v>44105</v>
          </cell>
          <cell r="B65">
            <v>1120</v>
          </cell>
          <cell r="C65">
            <v>784</v>
          </cell>
          <cell r="D65">
            <v>593.79999999999995</v>
          </cell>
          <cell r="E65">
            <v>537.70000000000005</v>
          </cell>
        </row>
        <row r="66">
          <cell r="A66">
            <v>44136</v>
          </cell>
          <cell r="B66">
            <v>1122</v>
          </cell>
          <cell r="C66">
            <v>785</v>
          </cell>
          <cell r="D66">
            <v>596.20000000000005</v>
          </cell>
          <cell r="E66">
            <v>539.1</v>
          </cell>
        </row>
        <row r="67">
          <cell r="A67">
            <v>44166</v>
          </cell>
          <cell r="B67">
            <v>1127</v>
          </cell>
          <cell r="C67">
            <v>787.5</v>
          </cell>
          <cell r="D67">
            <v>602</v>
          </cell>
          <cell r="E67">
            <v>543.5</v>
          </cell>
        </row>
        <row r="68">
          <cell r="A68">
            <v>44197</v>
          </cell>
          <cell r="B68">
            <v>1130</v>
          </cell>
          <cell r="C68">
            <v>791.5</v>
          </cell>
          <cell r="D68">
            <v>605.20000000000005</v>
          </cell>
          <cell r="E68">
            <v>546.79999999999995</v>
          </cell>
        </row>
        <row r="69">
          <cell r="A69">
            <v>44228</v>
          </cell>
          <cell r="B69">
            <v>1132</v>
          </cell>
          <cell r="C69">
            <v>793</v>
          </cell>
          <cell r="D69">
            <v>608.20000000000005</v>
          </cell>
          <cell r="E69">
            <v>548.4</v>
          </cell>
        </row>
        <row r="70">
          <cell r="A70">
            <v>44256</v>
          </cell>
          <cell r="B70">
            <v>1135</v>
          </cell>
          <cell r="C70">
            <v>796</v>
          </cell>
          <cell r="D70">
            <v>609.20000000000005</v>
          </cell>
          <cell r="E70">
            <v>548.79999999999995</v>
          </cell>
        </row>
        <row r="71">
          <cell r="A71">
            <v>44287</v>
          </cell>
          <cell r="B71">
            <v>1135</v>
          </cell>
          <cell r="C71">
            <v>796.5</v>
          </cell>
          <cell r="D71">
            <v>611</v>
          </cell>
          <cell r="E71">
            <v>549.5</v>
          </cell>
        </row>
        <row r="72">
          <cell r="A72">
            <v>44317</v>
          </cell>
          <cell r="B72">
            <v>1137</v>
          </cell>
          <cell r="C72">
            <v>798</v>
          </cell>
          <cell r="D72">
            <v>612.6</v>
          </cell>
          <cell r="E72">
            <v>550.5</v>
          </cell>
        </row>
        <row r="73">
          <cell r="A73">
            <v>44348</v>
          </cell>
          <cell r="B73">
            <v>1139</v>
          </cell>
          <cell r="C73">
            <v>801</v>
          </cell>
          <cell r="D73">
            <v>614.79999999999995</v>
          </cell>
          <cell r="E73">
            <v>551.29999999999995</v>
          </cell>
        </row>
        <row r="74">
          <cell r="A74">
            <v>44378</v>
          </cell>
          <cell r="B74">
            <v>1214</v>
          </cell>
          <cell r="C74">
            <v>881.5</v>
          </cell>
          <cell r="D74">
            <v>659.4</v>
          </cell>
          <cell r="E74">
            <v>608.79999999999995</v>
          </cell>
        </row>
        <row r="75">
          <cell r="A75">
            <v>44409</v>
          </cell>
          <cell r="B75">
            <v>1222</v>
          </cell>
          <cell r="C75">
            <v>888</v>
          </cell>
          <cell r="D75">
            <v>664.2</v>
          </cell>
          <cell r="E75">
            <v>610.4</v>
          </cell>
        </row>
        <row r="76">
          <cell r="A76">
            <v>44440</v>
          </cell>
          <cell r="B76">
            <v>1228</v>
          </cell>
          <cell r="C76">
            <v>895</v>
          </cell>
          <cell r="D76">
            <v>667.2</v>
          </cell>
          <cell r="E76">
            <v>612.79999999999995</v>
          </cell>
        </row>
        <row r="77">
          <cell r="A77">
            <v>44470</v>
          </cell>
          <cell r="B77">
            <v>1234</v>
          </cell>
          <cell r="C77">
            <v>900</v>
          </cell>
          <cell r="D77">
            <v>670.4</v>
          </cell>
          <cell r="E77">
            <v>615.29999999999995</v>
          </cell>
        </row>
        <row r="78">
          <cell r="A78">
            <v>44501</v>
          </cell>
          <cell r="B78">
            <v>1241</v>
          </cell>
          <cell r="C78">
            <v>906</v>
          </cell>
          <cell r="D78">
            <v>674</v>
          </cell>
          <cell r="E78">
            <v>618</v>
          </cell>
        </row>
        <row r="79">
          <cell r="A79">
            <v>44531</v>
          </cell>
          <cell r="B79">
            <v>1245</v>
          </cell>
          <cell r="C79">
            <v>910</v>
          </cell>
          <cell r="D79">
            <v>676.4</v>
          </cell>
          <cell r="E79">
            <v>620.20000000000005</v>
          </cell>
        </row>
        <row r="80">
          <cell r="A80">
            <v>44562</v>
          </cell>
          <cell r="B80">
            <v>1249</v>
          </cell>
          <cell r="C80">
            <v>912</v>
          </cell>
          <cell r="D80">
            <v>677.4</v>
          </cell>
          <cell r="E80">
            <v>620.6</v>
          </cell>
        </row>
        <row r="81">
          <cell r="A81">
            <v>44593</v>
          </cell>
          <cell r="B81">
            <v>1252</v>
          </cell>
          <cell r="C81">
            <v>913.5</v>
          </cell>
          <cell r="D81">
            <v>678.4</v>
          </cell>
          <cell r="E81">
            <v>621.4</v>
          </cell>
        </row>
        <row r="82">
          <cell r="A82">
            <v>44621</v>
          </cell>
          <cell r="B82">
            <v>1253</v>
          </cell>
          <cell r="C82">
            <v>916</v>
          </cell>
          <cell r="D82">
            <v>680.4</v>
          </cell>
          <cell r="E82">
            <v>622.70000000000005</v>
          </cell>
        </row>
        <row r="83">
          <cell r="A83">
            <v>44652</v>
          </cell>
          <cell r="B83">
            <v>1254</v>
          </cell>
          <cell r="C83">
            <v>918.5</v>
          </cell>
          <cell r="D83">
            <v>682</v>
          </cell>
          <cell r="E83">
            <v>623.9</v>
          </cell>
        </row>
        <row r="84">
          <cell r="A84">
            <v>44682</v>
          </cell>
          <cell r="B84">
            <v>1256</v>
          </cell>
          <cell r="C84">
            <v>923.5</v>
          </cell>
          <cell r="D84">
            <v>683.6</v>
          </cell>
          <cell r="E84">
            <v>625.6</v>
          </cell>
        </row>
        <row r="85">
          <cell r="A85">
            <v>44713</v>
          </cell>
          <cell r="B85">
            <v>1258</v>
          </cell>
          <cell r="C85">
            <v>925.5</v>
          </cell>
          <cell r="D85">
            <v>684.8</v>
          </cell>
          <cell r="E85">
            <v>626.70000000000005</v>
          </cell>
        </row>
        <row r="86">
          <cell r="A86">
            <v>44743</v>
          </cell>
          <cell r="B86">
            <v>1260</v>
          </cell>
          <cell r="C86">
            <v>931.5</v>
          </cell>
          <cell r="D86">
            <v>686.2</v>
          </cell>
          <cell r="E86">
            <v>628.6</v>
          </cell>
        </row>
        <row r="87">
          <cell r="A87">
            <v>44774</v>
          </cell>
          <cell r="B87">
            <v>1262</v>
          </cell>
          <cell r="C87">
            <v>934.5</v>
          </cell>
          <cell r="D87">
            <v>687.4</v>
          </cell>
          <cell r="E87">
            <v>630</v>
          </cell>
        </row>
        <row r="88">
          <cell r="A88">
            <v>44805</v>
          </cell>
          <cell r="B88">
            <v>1265</v>
          </cell>
          <cell r="C88">
            <v>937</v>
          </cell>
          <cell r="D88">
            <v>688.2</v>
          </cell>
          <cell r="E88">
            <v>630.70000000000005</v>
          </cell>
        </row>
        <row r="89">
          <cell r="A89">
            <v>44835</v>
          </cell>
          <cell r="B89">
            <v>1266</v>
          </cell>
          <cell r="C89">
            <v>937.5</v>
          </cell>
          <cell r="D89">
            <v>688</v>
          </cell>
          <cell r="E89">
            <v>630.4</v>
          </cell>
        </row>
        <row r="90">
          <cell r="A90">
            <v>44866</v>
          </cell>
          <cell r="B90">
            <v>1263</v>
          </cell>
          <cell r="C90">
            <v>934</v>
          </cell>
          <cell r="D90">
            <v>686.2</v>
          </cell>
          <cell r="E90">
            <v>630.1</v>
          </cell>
        </row>
        <row r="91">
          <cell r="A91">
            <v>44896</v>
          </cell>
          <cell r="B91">
            <v>1249</v>
          </cell>
          <cell r="C91">
            <v>927.5</v>
          </cell>
          <cell r="D91">
            <v>684</v>
          </cell>
          <cell r="E91">
            <v>628.5</v>
          </cell>
        </row>
        <row r="92">
          <cell r="A92">
            <v>44927</v>
          </cell>
          <cell r="B92">
            <v>1247</v>
          </cell>
          <cell r="C92">
            <v>925.5</v>
          </cell>
          <cell r="D92">
            <v>682.8</v>
          </cell>
          <cell r="E92">
            <v>629</v>
          </cell>
        </row>
        <row r="93">
          <cell r="A93">
            <v>44958</v>
          </cell>
          <cell r="B93">
            <v>1243</v>
          </cell>
          <cell r="C93">
            <v>921</v>
          </cell>
          <cell r="D93">
            <v>680.8</v>
          </cell>
          <cell r="E93">
            <v>628.5</v>
          </cell>
        </row>
        <row r="94">
          <cell r="A94">
            <v>44986</v>
          </cell>
          <cell r="B94">
            <v>1238</v>
          </cell>
          <cell r="C94">
            <v>917.5</v>
          </cell>
          <cell r="D94">
            <v>679.2</v>
          </cell>
          <cell r="E94">
            <v>628.5</v>
          </cell>
        </row>
        <row r="95">
          <cell r="A95">
            <v>45017</v>
          </cell>
          <cell r="B95">
            <v>1237</v>
          </cell>
          <cell r="C95">
            <v>916.5</v>
          </cell>
          <cell r="D95">
            <v>678.6</v>
          </cell>
          <cell r="E95">
            <v>629.29999999999995</v>
          </cell>
        </row>
        <row r="96">
          <cell r="A96">
            <v>45047</v>
          </cell>
          <cell r="B96">
            <v>1240</v>
          </cell>
          <cell r="C96">
            <v>916.5</v>
          </cell>
          <cell r="D96">
            <v>678</v>
          </cell>
          <cell r="E96">
            <v>630.9</v>
          </cell>
        </row>
        <row r="97">
          <cell r="A97">
            <v>45078</v>
          </cell>
          <cell r="B97">
            <v>1244</v>
          </cell>
          <cell r="C97">
            <v>917</v>
          </cell>
          <cell r="D97">
            <v>677.6</v>
          </cell>
          <cell r="E97">
            <v>632.1</v>
          </cell>
        </row>
        <row r="98">
          <cell r="A98">
            <v>45108</v>
          </cell>
          <cell r="B98">
            <v>1247</v>
          </cell>
          <cell r="C98">
            <v>918.5</v>
          </cell>
          <cell r="D98">
            <v>678</v>
          </cell>
          <cell r="E98">
            <v>633.5</v>
          </cell>
        </row>
        <row r="99">
          <cell r="A99">
            <v>45139</v>
          </cell>
          <cell r="B99">
            <v>1251</v>
          </cell>
          <cell r="C99">
            <v>921</v>
          </cell>
          <cell r="D99">
            <v>678.6</v>
          </cell>
          <cell r="E99">
            <v>634.6</v>
          </cell>
        </row>
        <row r="100">
          <cell r="A100">
            <v>45170</v>
          </cell>
          <cell r="B100">
            <v>1255</v>
          </cell>
          <cell r="C100">
            <v>924.5</v>
          </cell>
          <cell r="D100">
            <v>679.2</v>
          </cell>
          <cell r="E100">
            <v>636.5</v>
          </cell>
        </row>
        <row r="101">
          <cell r="A101">
            <v>45200</v>
          </cell>
          <cell r="B101">
            <v>1259</v>
          </cell>
          <cell r="C101">
            <v>929</v>
          </cell>
          <cell r="D101">
            <v>680.2</v>
          </cell>
          <cell r="E101">
            <v>638.5</v>
          </cell>
        </row>
        <row r="102">
          <cell r="A102">
            <v>45231</v>
          </cell>
          <cell r="B102">
            <v>1264</v>
          </cell>
          <cell r="C102">
            <v>933</v>
          </cell>
          <cell r="D102">
            <v>680.8</v>
          </cell>
          <cell r="E102">
            <v>640.29999999999995</v>
          </cell>
        </row>
        <row r="103">
          <cell r="A103">
            <v>45261</v>
          </cell>
          <cell r="B103">
            <v>1270</v>
          </cell>
          <cell r="C103">
            <v>935.5</v>
          </cell>
          <cell r="D103">
            <v>682</v>
          </cell>
          <cell r="E103">
            <v>641.29999999999995</v>
          </cell>
        </row>
        <row r="104">
          <cell r="A104">
            <v>45292</v>
          </cell>
          <cell r="B104">
            <v>1282</v>
          </cell>
          <cell r="C104">
            <v>949</v>
          </cell>
          <cell r="D104">
            <v>691.4</v>
          </cell>
          <cell r="E104">
            <v>648.79999999999995</v>
          </cell>
        </row>
        <row r="105">
          <cell r="A105">
            <v>45323</v>
          </cell>
          <cell r="B105">
            <v>1284</v>
          </cell>
          <cell r="C105">
            <v>951.5</v>
          </cell>
          <cell r="D105">
            <v>692</v>
          </cell>
          <cell r="E105">
            <v>649.70000000000005</v>
          </cell>
        </row>
        <row r="106">
          <cell r="A106">
            <v>45352</v>
          </cell>
          <cell r="B106">
            <v>1288</v>
          </cell>
          <cell r="C106">
            <v>954</v>
          </cell>
          <cell r="D106">
            <v>692.6</v>
          </cell>
          <cell r="E106">
            <v>650.29999999999995</v>
          </cell>
        </row>
        <row r="107">
          <cell r="A107">
            <v>45383</v>
          </cell>
          <cell r="B107">
            <v>1292</v>
          </cell>
          <cell r="C107">
            <v>956.5</v>
          </cell>
          <cell r="D107">
            <v>692.8</v>
          </cell>
          <cell r="E107">
            <v>650</v>
          </cell>
        </row>
        <row r="108">
          <cell r="A108">
            <v>45413</v>
          </cell>
          <cell r="B108">
            <v>1298</v>
          </cell>
          <cell r="C108">
            <v>959.5</v>
          </cell>
          <cell r="D108">
            <v>693.2</v>
          </cell>
          <cell r="E108">
            <v>650.29999999999995</v>
          </cell>
        </row>
        <row r="109">
          <cell r="A109">
            <v>45444</v>
          </cell>
          <cell r="B109">
            <v>1305</v>
          </cell>
          <cell r="C109">
            <v>963</v>
          </cell>
          <cell r="D109">
            <v>693.8</v>
          </cell>
          <cell r="E109">
            <v>650.79999999999995</v>
          </cell>
        </row>
        <row r="110">
          <cell r="A110">
            <v>45474</v>
          </cell>
          <cell r="B110">
            <v>1313</v>
          </cell>
          <cell r="C110">
            <v>967</v>
          </cell>
          <cell r="D110">
            <v>693.8</v>
          </cell>
          <cell r="E110">
            <v>655.20000000000005</v>
          </cell>
        </row>
        <row r="111">
          <cell r="A111">
            <v>45505</v>
          </cell>
          <cell r="B111">
            <v>1320</v>
          </cell>
          <cell r="C111">
            <v>971.5</v>
          </cell>
          <cell r="D111">
            <v>694.2</v>
          </cell>
          <cell r="E111">
            <v>656.1</v>
          </cell>
        </row>
      </sheetData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ustry"/>
    </sheetNames>
    <sheetDataSet>
      <sheetData sheetId="0">
        <row r="1">
          <cell r="D1" t="str">
            <v>건축: 주거용</v>
          </cell>
        </row>
        <row r="2">
          <cell r="A2">
            <v>35796</v>
          </cell>
          <cell r="D2">
            <v>940463</v>
          </cell>
        </row>
        <row r="3">
          <cell r="A3">
            <v>35827</v>
          </cell>
          <cell r="D3">
            <v>1013694</v>
          </cell>
        </row>
        <row r="4">
          <cell r="A4">
            <v>35855</v>
          </cell>
          <cell r="D4">
            <v>1370131</v>
          </cell>
        </row>
        <row r="5">
          <cell r="A5">
            <v>35886</v>
          </cell>
          <cell r="D5">
            <v>1477130</v>
          </cell>
        </row>
        <row r="6">
          <cell r="A6">
            <v>35916</v>
          </cell>
          <cell r="D6">
            <v>1529652</v>
          </cell>
        </row>
        <row r="7">
          <cell r="A7">
            <v>35947</v>
          </cell>
          <cell r="D7">
            <v>1647983</v>
          </cell>
        </row>
        <row r="8">
          <cell r="A8">
            <v>35977</v>
          </cell>
          <cell r="D8">
            <v>1479315</v>
          </cell>
        </row>
        <row r="9">
          <cell r="A9">
            <v>36008</v>
          </cell>
          <cell r="D9">
            <v>1444272</v>
          </cell>
        </row>
        <row r="10">
          <cell r="A10">
            <v>36039</v>
          </cell>
          <cell r="D10">
            <v>1572061</v>
          </cell>
        </row>
        <row r="11">
          <cell r="A11">
            <v>36069</v>
          </cell>
          <cell r="D11">
            <v>1503079</v>
          </cell>
        </row>
        <row r="12">
          <cell r="A12">
            <v>36100</v>
          </cell>
          <cell r="D12">
            <v>1481493</v>
          </cell>
        </row>
        <row r="13">
          <cell r="A13">
            <v>36130</v>
          </cell>
          <cell r="D13">
            <v>1404783</v>
          </cell>
        </row>
        <row r="14">
          <cell r="A14">
            <v>36161</v>
          </cell>
          <cell r="D14">
            <v>963629</v>
          </cell>
        </row>
        <row r="15">
          <cell r="A15">
            <v>36192</v>
          </cell>
          <cell r="D15">
            <v>1031449</v>
          </cell>
        </row>
        <row r="16">
          <cell r="A16">
            <v>36220</v>
          </cell>
          <cell r="D16">
            <v>1380003</v>
          </cell>
        </row>
        <row r="17">
          <cell r="A17">
            <v>36251</v>
          </cell>
          <cell r="D17">
            <v>1590553</v>
          </cell>
        </row>
        <row r="18">
          <cell r="A18">
            <v>36281</v>
          </cell>
          <cell r="D18">
            <v>1522947</v>
          </cell>
        </row>
        <row r="19">
          <cell r="A19">
            <v>36312</v>
          </cell>
          <cell r="D19">
            <v>1675396</v>
          </cell>
        </row>
        <row r="20">
          <cell r="A20">
            <v>36342</v>
          </cell>
          <cell r="D20">
            <v>1572820</v>
          </cell>
        </row>
        <row r="21">
          <cell r="A21">
            <v>36373</v>
          </cell>
          <cell r="D21">
            <v>1600112</v>
          </cell>
        </row>
        <row r="22">
          <cell r="A22">
            <v>36404</v>
          </cell>
          <cell r="D22">
            <v>1500044</v>
          </cell>
        </row>
        <row r="23">
          <cell r="A23">
            <v>36434</v>
          </cell>
          <cell r="D23">
            <v>1575684</v>
          </cell>
        </row>
        <row r="24">
          <cell r="A24">
            <v>36465</v>
          </cell>
          <cell r="D24">
            <v>1618302</v>
          </cell>
        </row>
        <row r="25">
          <cell r="A25">
            <v>36495</v>
          </cell>
          <cell r="D25">
            <v>1424458</v>
          </cell>
        </row>
        <row r="26">
          <cell r="A26">
            <v>36526</v>
          </cell>
          <cell r="D26">
            <v>1025223</v>
          </cell>
        </row>
        <row r="27">
          <cell r="A27">
            <v>36557</v>
          </cell>
          <cell r="D27">
            <v>980887</v>
          </cell>
        </row>
        <row r="28">
          <cell r="A28">
            <v>36586</v>
          </cell>
          <cell r="D28">
            <v>1343893</v>
          </cell>
        </row>
        <row r="29">
          <cell r="A29">
            <v>36617</v>
          </cell>
          <cell r="D29">
            <v>1449395</v>
          </cell>
        </row>
        <row r="30">
          <cell r="A30">
            <v>36647</v>
          </cell>
          <cell r="D30">
            <v>1563295</v>
          </cell>
        </row>
        <row r="31">
          <cell r="A31">
            <v>36678</v>
          </cell>
          <cell r="D31">
            <v>1648252</v>
          </cell>
        </row>
        <row r="32">
          <cell r="A32">
            <v>36708</v>
          </cell>
          <cell r="D32">
            <v>1481890</v>
          </cell>
        </row>
        <row r="33">
          <cell r="A33">
            <v>36739</v>
          </cell>
          <cell r="D33">
            <v>1508302</v>
          </cell>
        </row>
        <row r="34">
          <cell r="A34">
            <v>36770</v>
          </cell>
          <cell r="D34">
            <v>1400629</v>
          </cell>
        </row>
        <row r="35">
          <cell r="A35">
            <v>36800</v>
          </cell>
          <cell r="D35">
            <v>1532528</v>
          </cell>
        </row>
        <row r="36">
          <cell r="A36">
            <v>36831</v>
          </cell>
          <cell r="D36">
            <v>1524781</v>
          </cell>
        </row>
        <row r="37">
          <cell r="A37">
            <v>36861</v>
          </cell>
          <cell r="D37">
            <v>1428208</v>
          </cell>
        </row>
        <row r="38">
          <cell r="A38">
            <v>36892</v>
          </cell>
          <cell r="D38">
            <v>1025740</v>
          </cell>
        </row>
        <row r="39">
          <cell r="A39">
            <v>36923</v>
          </cell>
          <cell r="D39">
            <v>1076009</v>
          </cell>
        </row>
        <row r="40">
          <cell r="A40">
            <v>36951</v>
          </cell>
          <cell r="D40">
            <v>1475803</v>
          </cell>
        </row>
        <row r="41">
          <cell r="A41">
            <v>36982</v>
          </cell>
          <cell r="D41">
            <v>1655539</v>
          </cell>
        </row>
        <row r="42">
          <cell r="A42">
            <v>37012</v>
          </cell>
          <cell r="D42">
            <v>1763091</v>
          </cell>
        </row>
        <row r="43">
          <cell r="A43">
            <v>37043</v>
          </cell>
          <cell r="D43">
            <v>1783231</v>
          </cell>
        </row>
        <row r="44">
          <cell r="A44">
            <v>37073</v>
          </cell>
          <cell r="D44">
            <v>1617178</v>
          </cell>
        </row>
        <row r="45">
          <cell r="A45">
            <v>37104</v>
          </cell>
          <cell r="D45">
            <v>1819979</v>
          </cell>
        </row>
        <row r="46">
          <cell r="A46">
            <v>37135</v>
          </cell>
          <cell r="D46">
            <v>1823106</v>
          </cell>
        </row>
        <row r="47">
          <cell r="A47">
            <v>37165</v>
          </cell>
          <cell r="D47">
            <v>2017663</v>
          </cell>
        </row>
        <row r="48">
          <cell r="A48">
            <v>37196</v>
          </cell>
          <cell r="D48">
            <v>2198198</v>
          </cell>
        </row>
        <row r="49">
          <cell r="A49">
            <v>37226</v>
          </cell>
          <cell r="D49">
            <v>2187088</v>
          </cell>
        </row>
        <row r="50">
          <cell r="A50">
            <v>37257</v>
          </cell>
          <cell r="D50">
            <v>1599821</v>
          </cell>
        </row>
        <row r="51">
          <cell r="A51">
            <v>37288</v>
          </cell>
          <cell r="D51">
            <v>1588985</v>
          </cell>
        </row>
        <row r="52">
          <cell r="A52">
            <v>37316</v>
          </cell>
          <cell r="D52">
            <v>1774280</v>
          </cell>
        </row>
        <row r="53">
          <cell r="A53">
            <v>37347</v>
          </cell>
          <cell r="D53">
            <v>1989832</v>
          </cell>
        </row>
        <row r="54">
          <cell r="A54">
            <v>37377</v>
          </cell>
          <cell r="D54">
            <v>2083380</v>
          </cell>
        </row>
        <row r="55">
          <cell r="A55">
            <v>37408</v>
          </cell>
          <cell r="D55">
            <v>2094824</v>
          </cell>
        </row>
        <row r="56">
          <cell r="A56">
            <v>37438</v>
          </cell>
          <cell r="D56">
            <v>1866294</v>
          </cell>
        </row>
        <row r="57">
          <cell r="A57">
            <v>37469</v>
          </cell>
          <cell r="D57">
            <v>1879726</v>
          </cell>
        </row>
        <row r="58">
          <cell r="A58">
            <v>37500</v>
          </cell>
          <cell r="D58">
            <v>2029540</v>
          </cell>
        </row>
        <row r="59">
          <cell r="A59">
            <v>37530</v>
          </cell>
          <cell r="D59">
            <v>1955415</v>
          </cell>
        </row>
        <row r="60">
          <cell r="A60">
            <v>37561</v>
          </cell>
          <cell r="D60">
            <v>2245706</v>
          </cell>
        </row>
        <row r="61">
          <cell r="A61">
            <v>37591</v>
          </cell>
          <cell r="D61">
            <v>2304735</v>
          </cell>
        </row>
        <row r="62">
          <cell r="A62">
            <v>37622</v>
          </cell>
          <cell r="D62">
            <v>1751277</v>
          </cell>
        </row>
        <row r="63">
          <cell r="A63">
            <v>37653</v>
          </cell>
          <cell r="D63">
            <v>1803496</v>
          </cell>
        </row>
        <row r="64">
          <cell r="A64">
            <v>37681</v>
          </cell>
          <cell r="D64">
            <v>2290254</v>
          </cell>
        </row>
        <row r="65">
          <cell r="A65">
            <v>37712</v>
          </cell>
          <cell r="D65">
            <v>2217203</v>
          </cell>
        </row>
        <row r="66">
          <cell r="A66">
            <v>37742</v>
          </cell>
          <cell r="D66">
            <v>2349703</v>
          </cell>
        </row>
        <row r="67">
          <cell r="A67">
            <v>37773</v>
          </cell>
          <cell r="D67">
            <v>2458364</v>
          </cell>
        </row>
        <row r="68">
          <cell r="A68">
            <v>37803</v>
          </cell>
          <cell r="D68">
            <v>2241342</v>
          </cell>
        </row>
        <row r="69">
          <cell r="A69">
            <v>37834</v>
          </cell>
          <cell r="D69">
            <v>2242748</v>
          </cell>
        </row>
        <row r="70">
          <cell r="A70">
            <v>37865</v>
          </cell>
          <cell r="D70">
            <v>2200337</v>
          </cell>
        </row>
        <row r="71">
          <cell r="A71">
            <v>37895</v>
          </cell>
          <cell r="D71">
            <v>2375072</v>
          </cell>
        </row>
        <row r="72">
          <cell r="A72">
            <v>37926</v>
          </cell>
          <cell r="D72">
            <v>2377581</v>
          </cell>
        </row>
        <row r="73">
          <cell r="A73">
            <v>37956</v>
          </cell>
          <cell r="D73">
            <v>2749030</v>
          </cell>
        </row>
        <row r="74">
          <cell r="A74">
            <v>37987</v>
          </cell>
          <cell r="D74">
            <v>2046665</v>
          </cell>
        </row>
        <row r="75">
          <cell r="A75">
            <v>38018</v>
          </cell>
          <cell r="D75">
            <v>2103128</v>
          </cell>
        </row>
        <row r="76">
          <cell r="A76">
            <v>38047</v>
          </cell>
          <cell r="D76">
            <v>2472191</v>
          </cell>
        </row>
        <row r="77">
          <cell r="A77">
            <v>38078</v>
          </cell>
          <cell r="D77">
            <v>2642024</v>
          </cell>
        </row>
        <row r="78">
          <cell r="A78">
            <v>38108</v>
          </cell>
          <cell r="D78">
            <v>2619826</v>
          </cell>
        </row>
        <row r="79">
          <cell r="A79">
            <v>38139</v>
          </cell>
          <cell r="D79">
            <v>2916232</v>
          </cell>
        </row>
        <row r="80">
          <cell r="A80">
            <v>38169</v>
          </cell>
          <cell r="D80">
            <v>2623538</v>
          </cell>
        </row>
        <row r="81">
          <cell r="A81">
            <v>38200</v>
          </cell>
          <cell r="D81">
            <v>2627217</v>
          </cell>
        </row>
        <row r="82">
          <cell r="A82">
            <v>38231</v>
          </cell>
          <cell r="D82">
            <v>2617630</v>
          </cell>
        </row>
        <row r="83">
          <cell r="A83">
            <v>38261</v>
          </cell>
          <cell r="D83">
            <v>2828133</v>
          </cell>
        </row>
        <row r="84">
          <cell r="A84">
            <v>38292</v>
          </cell>
          <cell r="D84">
            <v>2818066</v>
          </cell>
        </row>
        <row r="85">
          <cell r="A85">
            <v>38322</v>
          </cell>
          <cell r="D85">
            <v>3114792</v>
          </cell>
        </row>
        <row r="86">
          <cell r="A86">
            <v>38353</v>
          </cell>
          <cell r="D86">
            <v>2176440</v>
          </cell>
        </row>
        <row r="87">
          <cell r="A87">
            <v>38384</v>
          </cell>
          <cell r="D87">
            <v>1914182</v>
          </cell>
        </row>
        <row r="88">
          <cell r="A88">
            <v>38412</v>
          </cell>
          <cell r="D88">
            <v>2688004</v>
          </cell>
        </row>
        <row r="89">
          <cell r="A89">
            <v>38443</v>
          </cell>
          <cell r="D89">
            <v>2897809</v>
          </cell>
        </row>
        <row r="90">
          <cell r="A90">
            <v>38473</v>
          </cell>
          <cell r="D90">
            <v>2926621</v>
          </cell>
        </row>
        <row r="91">
          <cell r="A91">
            <v>38504</v>
          </cell>
          <cell r="D91">
            <v>3147908</v>
          </cell>
        </row>
        <row r="92">
          <cell r="A92">
            <v>38534</v>
          </cell>
          <cell r="D92">
            <v>2767105</v>
          </cell>
        </row>
        <row r="93">
          <cell r="A93">
            <v>38565</v>
          </cell>
          <cell r="D93">
            <v>2808502</v>
          </cell>
        </row>
        <row r="94">
          <cell r="A94">
            <v>38596</v>
          </cell>
          <cell r="D94">
            <v>2928445</v>
          </cell>
        </row>
        <row r="95">
          <cell r="A95">
            <v>38626</v>
          </cell>
          <cell r="D95">
            <v>3033940</v>
          </cell>
        </row>
        <row r="96">
          <cell r="A96">
            <v>38657</v>
          </cell>
          <cell r="D96">
            <v>3333130</v>
          </cell>
        </row>
        <row r="97">
          <cell r="A97">
            <v>38687</v>
          </cell>
          <cell r="D97">
            <v>3297535</v>
          </cell>
        </row>
        <row r="98">
          <cell r="A98">
            <v>38718</v>
          </cell>
          <cell r="D98">
            <v>2114202</v>
          </cell>
        </row>
        <row r="99">
          <cell r="A99">
            <v>38749</v>
          </cell>
          <cell r="D99">
            <v>2160787</v>
          </cell>
        </row>
        <row r="100">
          <cell r="A100">
            <v>38777</v>
          </cell>
          <cell r="D100">
            <v>2875804</v>
          </cell>
        </row>
        <row r="101">
          <cell r="A101">
            <v>38808</v>
          </cell>
          <cell r="D101">
            <v>2975388</v>
          </cell>
        </row>
        <row r="102">
          <cell r="A102">
            <v>38838</v>
          </cell>
          <cell r="D102">
            <v>2941710</v>
          </cell>
        </row>
        <row r="103">
          <cell r="A103">
            <v>38869</v>
          </cell>
          <cell r="D103">
            <v>3167985</v>
          </cell>
        </row>
        <row r="104">
          <cell r="A104">
            <v>38899</v>
          </cell>
          <cell r="D104">
            <v>2708274</v>
          </cell>
        </row>
        <row r="105">
          <cell r="A105">
            <v>38930</v>
          </cell>
          <cell r="D105">
            <v>2853093</v>
          </cell>
        </row>
        <row r="106">
          <cell r="A106">
            <v>38961</v>
          </cell>
          <cell r="D106">
            <v>3191079</v>
          </cell>
        </row>
        <row r="107">
          <cell r="A107">
            <v>38991</v>
          </cell>
          <cell r="D107">
            <v>3012725</v>
          </cell>
        </row>
        <row r="108">
          <cell r="A108">
            <v>39022</v>
          </cell>
          <cell r="D108">
            <v>3361495</v>
          </cell>
        </row>
        <row r="109">
          <cell r="A109">
            <v>39052</v>
          </cell>
          <cell r="D109">
            <v>3347838</v>
          </cell>
        </row>
        <row r="110">
          <cell r="A110">
            <v>39083</v>
          </cell>
          <cell r="D110">
            <v>2448956</v>
          </cell>
        </row>
        <row r="111">
          <cell r="A111">
            <v>39114</v>
          </cell>
          <cell r="D111">
            <v>2336167</v>
          </cell>
        </row>
        <row r="112">
          <cell r="A112">
            <v>39142</v>
          </cell>
          <cell r="D112">
            <v>2850042</v>
          </cell>
        </row>
        <row r="113">
          <cell r="A113">
            <v>39173</v>
          </cell>
          <cell r="D113">
            <v>2988108</v>
          </cell>
        </row>
        <row r="114">
          <cell r="A114">
            <v>39203</v>
          </cell>
          <cell r="D114">
            <v>3063460</v>
          </cell>
        </row>
        <row r="115">
          <cell r="A115">
            <v>39234</v>
          </cell>
          <cell r="D115">
            <v>3254072</v>
          </cell>
        </row>
        <row r="116">
          <cell r="A116">
            <v>39264</v>
          </cell>
          <cell r="D116">
            <v>2995866</v>
          </cell>
        </row>
        <row r="117">
          <cell r="A117">
            <v>39295</v>
          </cell>
          <cell r="D117">
            <v>2985781</v>
          </cell>
        </row>
        <row r="118">
          <cell r="A118">
            <v>39326</v>
          </cell>
          <cell r="D118">
            <v>2915778</v>
          </cell>
        </row>
        <row r="119">
          <cell r="A119">
            <v>39356</v>
          </cell>
          <cell r="D119">
            <v>3233499</v>
          </cell>
        </row>
        <row r="120">
          <cell r="A120">
            <v>39387</v>
          </cell>
          <cell r="D120">
            <v>3350960</v>
          </cell>
        </row>
        <row r="121">
          <cell r="A121">
            <v>39417</v>
          </cell>
          <cell r="D121">
            <v>3793706</v>
          </cell>
        </row>
        <row r="122">
          <cell r="A122">
            <v>39448</v>
          </cell>
          <cell r="D122">
            <v>2555377</v>
          </cell>
        </row>
        <row r="123">
          <cell r="A123">
            <v>39479</v>
          </cell>
          <cell r="D123">
            <v>2343427</v>
          </cell>
        </row>
        <row r="124">
          <cell r="A124">
            <v>39508</v>
          </cell>
          <cell r="D124">
            <v>2909882</v>
          </cell>
        </row>
        <row r="125">
          <cell r="A125">
            <v>39539</v>
          </cell>
          <cell r="D125">
            <v>3147081</v>
          </cell>
        </row>
        <row r="126">
          <cell r="A126">
            <v>39569</v>
          </cell>
          <cell r="D126">
            <v>3162658</v>
          </cell>
        </row>
        <row r="127">
          <cell r="A127">
            <v>39600</v>
          </cell>
          <cell r="D127">
            <v>3449785</v>
          </cell>
        </row>
        <row r="128">
          <cell r="A128">
            <v>39630</v>
          </cell>
          <cell r="D128">
            <v>3333940</v>
          </cell>
        </row>
        <row r="129">
          <cell r="A129">
            <v>39661</v>
          </cell>
          <cell r="D129">
            <v>3135563</v>
          </cell>
        </row>
        <row r="130">
          <cell r="A130">
            <v>39692</v>
          </cell>
          <cell r="D130">
            <v>3324752</v>
          </cell>
        </row>
        <row r="131">
          <cell r="A131">
            <v>39722</v>
          </cell>
          <cell r="D131">
            <v>3079224</v>
          </cell>
        </row>
        <row r="132">
          <cell r="A132">
            <v>39753</v>
          </cell>
          <cell r="D132">
            <v>3002744</v>
          </cell>
        </row>
        <row r="133">
          <cell r="A133">
            <v>39783</v>
          </cell>
          <cell r="D133">
            <v>2852220</v>
          </cell>
        </row>
        <row r="134">
          <cell r="A134">
            <v>39814</v>
          </cell>
          <cell r="D134">
            <v>2072439</v>
          </cell>
        </row>
        <row r="135">
          <cell r="A135">
            <v>39845</v>
          </cell>
          <cell r="D135">
            <v>2123856</v>
          </cell>
        </row>
        <row r="136">
          <cell r="A136">
            <v>39873</v>
          </cell>
          <cell r="D136">
            <v>2589302</v>
          </cell>
        </row>
        <row r="137">
          <cell r="A137">
            <v>39904</v>
          </cell>
          <cell r="D137">
            <v>2822023</v>
          </cell>
        </row>
        <row r="138">
          <cell r="A138">
            <v>39934</v>
          </cell>
          <cell r="D138">
            <v>2777515</v>
          </cell>
        </row>
        <row r="139">
          <cell r="A139">
            <v>39965</v>
          </cell>
          <cell r="D139">
            <v>3334066</v>
          </cell>
        </row>
        <row r="140">
          <cell r="A140">
            <v>39995</v>
          </cell>
          <cell r="D140">
            <v>2802476</v>
          </cell>
        </row>
        <row r="141">
          <cell r="A141">
            <v>40026</v>
          </cell>
          <cell r="D141">
            <v>2633676</v>
          </cell>
        </row>
        <row r="142">
          <cell r="A142">
            <v>40057</v>
          </cell>
          <cell r="D142">
            <v>3265769</v>
          </cell>
        </row>
        <row r="143">
          <cell r="A143">
            <v>40087</v>
          </cell>
          <cell r="D143">
            <v>2753210</v>
          </cell>
        </row>
        <row r="144">
          <cell r="A144">
            <v>40118</v>
          </cell>
          <cell r="D144">
            <v>3007923</v>
          </cell>
        </row>
        <row r="145">
          <cell r="A145">
            <v>40148</v>
          </cell>
          <cell r="D145">
            <v>2980258</v>
          </cell>
        </row>
        <row r="146">
          <cell r="A146">
            <v>40179</v>
          </cell>
          <cell r="D146">
            <v>2344605</v>
          </cell>
        </row>
        <row r="147">
          <cell r="A147">
            <v>40210</v>
          </cell>
          <cell r="D147">
            <v>2087927</v>
          </cell>
        </row>
        <row r="148">
          <cell r="A148">
            <v>40238</v>
          </cell>
          <cell r="D148">
            <v>2760189</v>
          </cell>
        </row>
        <row r="149">
          <cell r="A149">
            <v>40269</v>
          </cell>
          <cell r="D149">
            <v>2649236</v>
          </cell>
        </row>
        <row r="150">
          <cell r="A150">
            <v>40299</v>
          </cell>
          <cell r="D150">
            <v>2697793</v>
          </cell>
        </row>
        <row r="151">
          <cell r="A151">
            <v>40330</v>
          </cell>
          <cell r="D151">
            <v>2895159</v>
          </cell>
        </row>
        <row r="152">
          <cell r="A152">
            <v>40360</v>
          </cell>
          <cell r="D152">
            <v>2603074</v>
          </cell>
        </row>
        <row r="153">
          <cell r="A153">
            <v>40391</v>
          </cell>
          <cell r="D153">
            <v>2329854</v>
          </cell>
        </row>
        <row r="154">
          <cell r="A154">
            <v>40422</v>
          </cell>
          <cell r="D154">
            <v>2472778</v>
          </cell>
        </row>
        <row r="155">
          <cell r="A155">
            <v>40452</v>
          </cell>
          <cell r="D155">
            <v>2354323</v>
          </cell>
        </row>
        <row r="156">
          <cell r="A156">
            <v>40483</v>
          </cell>
          <cell r="D156">
            <v>2479252</v>
          </cell>
        </row>
        <row r="157">
          <cell r="A157">
            <v>40513</v>
          </cell>
          <cell r="D157">
            <v>2890091</v>
          </cell>
        </row>
        <row r="158">
          <cell r="A158">
            <v>40544</v>
          </cell>
          <cell r="D158">
            <v>1797441</v>
          </cell>
        </row>
        <row r="159">
          <cell r="A159">
            <v>40575</v>
          </cell>
          <cell r="D159">
            <v>1521606</v>
          </cell>
        </row>
        <row r="160">
          <cell r="A160">
            <v>40603</v>
          </cell>
          <cell r="D160">
            <v>2266789</v>
          </cell>
        </row>
        <row r="161">
          <cell r="A161">
            <v>40634</v>
          </cell>
          <cell r="D161">
            <v>2039282</v>
          </cell>
        </row>
        <row r="162">
          <cell r="A162">
            <v>40664</v>
          </cell>
          <cell r="D162">
            <v>2089288</v>
          </cell>
        </row>
        <row r="163">
          <cell r="A163">
            <v>40695</v>
          </cell>
          <cell r="D163">
            <v>2590508</v>
          </cell>
        </row>
        <row r="164">
          <cell r="A164">
            <v>40725</v>
          </cell>
          <cell r="D164">
            <v>2069428</v>
          </cell>
        </row>
        <row r="165">
          <cell r="A165">
            <v>40756</v>
          </cell>
          <cell r="D165">
            <v>1899108</v>
          </cell>
        </row>
        <row r="166">
          <cell r="A166">
            <v>40787</v>
          </cell>
          <cell r="D166">
            <v>2410028</v>
          </cell>
        </row>
        <row r="167">
          <cell r="A167">
            <v>40817</v>
          </cell>
          <cell r="D167">
            <v>2426122</v>
          </cell>
        </row>
        <row r="168">
          <cell r="A168">
            <v>40848</v>
          </cell>
          <cell r="D168">
            <v>2283185</v>
          </cell>
        </row>
        <row r="169">
          <cell r="A169">
            <v>40878</v>
          </cell>
          <cell r="D169">
            <v>2882237</v>
          </cell>
        </row>
        <row r="170">
          <cell r="A170">
            <v>40909</v>
          </cell>
          <cell r="D170">
            <v>1589471</v>
          </cell>
        </row>
        <row r="171">
          <cell r="A171">
            <v>40940</v>
          </cell>
          <cell r="D171">
            <v>1674517</v>
          </cell>
        </row>
        <row r="172">
          <cell r="A172">
            <v>40969</v>
          </cell>
          <cell r="D172">
            <v>2068886</v>
          </cell>
        </row>
        <row r="173">
          <cell r="A173">
            <v>41000</v>
          </cell>
          <cell r="D173">
            <v>1959433</v>
          </cell>
        </row>
        <row r="174">
          <cell r="A174">
            <v>41030</v>
          </cell>
          <cell r="D174">
            <v>2033765</v>
          </cell>
        </row>
        <row r="175">
          <cell r="A175">
            <v>41061</v>
          </cell>
          <cell r="D175">
            <v>2145448</v>
          </cell>
        </row>
        <row r="176">
          <cell r="A176">
            <v>41091</v>
          </cell>
          <cell r="D176">
            <v>2158503</v>
          </cell>
        </row>
        <row r="177">
          <cell r="A177">
            <v>41122</v>
          </cell>
          <cell r="D177">
            <v>1809628</v>
          </cell>
        </row>
        <row r="178">
          <cell r="A178">
            <v>41153</v>
          </cell>
          <cell r="D178">
            <v>2207118</v>
          </cell>
        </row>
        <row r="179">
          <cell r="A179">
            <v>41183</v>
          </cell>
          <cell r="D179">
            <v>2258842</v>
          </cell>
        </row>
        <row r="180">
          <cell r="A180">
            <v>41214</v>
          </cell>
          <cell r="D180">
            <v>2251501</v>
          </cell>
        </row>
        <row r="181">
          <cell r="A181">
            <v>41244</v>
          </cell>
          <cell r="D181">
            <v>2588518</v>
          </cell>
        </row>
        <row r="182">
          <cell r="A182">
            <v>41275</v>
          </cell>
          <cell r="D182">
            <v>1871974</v>
          </cell>
        </row>
        <row r="183">
          <cell r="A183">
            <v>41306</v>
          </cell>
          <cell r="D183">
            <v>1869883</v>
          </cell>
        </row>
        <row r="184">
          <cell r="A184">
            <v>41334</v>
          </cell>
          <cell r="D184">
            <v>2401202</v>
          </cell>
        </row>
        <row r="185">
          <cell r="A185">
            <v>41365</v>
          </cell>
          <cell r="D185">
            <v>2706480</v>
          </cell>
        </row>
        <row r="186">
          <cell r="A186">
            <v>41395</v>
          </cell>
          <cell r="D186">
            <v>2458340</v>
          </cell>
        </row>
        <row r="187">
          <cell r="A187">
            <v>41426</v>
          </cell>
          <cell r="D187">
            <v>2776556</v>
          </cell>
        </row>
        <row r="188">
          <cell r="A188">
            <v>41456</v>
          </cell>
          <cell r="D188">
            <v>2576938</v>
          </cell>
        </row>
        <row r="189">
          <cell r="A189">
            <v>41487</v>
          </cell>
          <cell r="D189">
            <v>2498674</v>
          </cell>
        </row>
        <row r="190">
          <cell r="A190">
            <v>41518</v>
          </cell>
          <cell r="D190">
            <v>2718439</v>
          </cell>
        </row>
        <row r="191">
          <cell r="A191">
            <v>41548</v>
          </cell>
          <cell r="D191">
            <v>2815712</v>
          </cell>
        </row>
        <row r="192">
          <cell r="A192">
            <v>41579</v>
          </cell>
          <cell r="D192">
            <v>2996072</v>
          </cell>
        </row>
        <row r="193">
          <cell r="A193">
            <v>41609</v>
          </cell>
          <cell r="D193">
            <v>3002375</v>
          </cell>
        </row>
        <row r="194">
          <cell r="A194">
            <v>41640</v>
          </cell>
          <cell r="D194">
            <v>2437374</v>
          </cell>
        </row>
        <row r="195">
          <cell r="A195">
            <v>41671</v>
          </cell>
          <cell r="D195">
            <v>2399820</v>
          </cell>
        </row>
        <row r="196">
          <cell r="A196">
            <v>41699</v>
          </cell>
          <cell r="D196">
            <v>2878506</v>
          </cell>
        </row>
        <row r="197">
          <cell r="A197">
            <v>41730</v>
          </cell>
          <cell r="D197">
            <v>3124661</v>
          </cell>
        </row>
        <row r="198">
          <cell r="A198">
            <v>41760</v>
          </cell>
          <cell r="D198">
            <v>3053942</v>
          </cell>
        </row>
        <row r="199">
          <cell r="A199">
            <v>41791</v>
          </cell>
          <cell r="D199">
            <v>3285971</v>
          </cell>
        </row>
        <row r="200">
          <cell r="A200">
            <v>41821</v>
          </cell>
          <cell r="D200">
            <v>2889297</v>
          </cell>
        </row>
        <row r="201">
          <cell r="A201">
            <v>41852</v>
          </cell>
          <cell r="D201">
            <v>2763527</v>
          </cell>
        </row>
        <row r="202">
          <cell r="A202">
            <v>41883</v>
          </cell>
          <cell r="D202">
            <v>2835762</v>
          </cell>
        </row>
        <row r="203">
          <cell r="A203">
            <v>41913</v>
          </cell>
          <cell r="D203">
            <v>2817542</v>
          </cell>
        </row>
        <row r="204">
          <cell r="A204">
            <v>41944</v>
          </cell>
          <cell r="D204">
            <v>2898645</v>
          </cell>
        </row>
        <row r="205">
          <cell r="A205">
            <v>41974</v>
          </cell>
          <cell r="D205">
            <v>3015063</v>
          </cell>
        </row>
        <row r="206">
          <cell r="A206">
            <v>42005</v>
          </cell>
          <cell r="D206">
            <v>2624891</v>
          </cell>
        </row>
        <row r="207">
          <cell r="A207">
            <v>42036</v>
          </cell>
          <cell r="D207">
            <v>2511546</v>
          </cell>
        </row>
        <row r="208">
          <cell r="A208">
            <v>42064</v>
          </cell>
          <cell r="D208">
            <v>2991889</v>
          </cell>
        </row>
        <row r="209">
          <cell r="A209">
            <v>42095</v>
          </cell>
          <cell r="D209">
            <v>3072212</v>
          </cell>
        </row>
        <row r="210">
          <cell r="A210">
            <v>42125</v>
          </cell>
          <cell r="D210">
            <v>3185632</v>
          </cell>
        </row>
        <row r="211">
          <cell r="A211">
            <v>42156</v>
          </cell>
          <cell r="D211">
            <v>3600807</v>
          </cell>
        </row>
        <row r="212">
          <cell r="A212">
            <v>42186</v>
          </cell>
          <cell r="D212">
            <v>3398507</v>
          </cell>
        </row>
        <row r="213">
          <cell r="A213">
            <v>42217</v>
          </cell>
          <cell r="D213">
            <v>3208337</v>
          </cell>
        </row>
        <row r="214">
          <cell r="A214">
            <v>42248</v>
          </cell>
          <cell r="D214">
            <v>3612942</v>
          </cell>
        </row>
        <row r="215">
          <cell r="A215">
            <v>42278</v>
          </cell>
          <cell r="D215">
            <v>3646071</v>
          </cell>
        </row>
        <row r="216">
          <cell r="A216">
            <v>42309</v>
          </cell>
          <cell r="D216">
            <v>3646584</v>
          </cell>
        </row>
        <row r="217">
          <cell r="A217">
            <v>42339</v>
          </cell>
          <cell r="D217">
            <v>4058589</v>
          </cell>
        </row>
        <row r="218">
          <cell r="A218">
            <v>42370</v>
          </cell>
          <cell r="D218">
            <v>3237119</v>
          </cell>
        </row>
        <row r="219">
          <cell r="A219">
            <v>42401</v>
          </cell>
          <cell r="D219">
            <v>3179409</v>
          </cell>
        </row>
        <row r="220">
          <cell r="A220">
            <v>42430</v>
          </cell>
          <cell r="D220">
            <v>3901222</v>
          </cell>
        </row>
        <row r="221">
          <cell r="A221">
            <v>42461</v>
          </cell>
          <cell r="D221">
            <v>4229714</v>
          </cell>
        </row>
        <row r="222">
          <cell r="A222">
            <v>42491</v>
          </cell>
          <cell r="D222">
            <v>4262635</v>
          </cell>
        </row>
        <row r="223">
          <cell r="A223">
            <v>42522</v>
          </cell>
          <cell r="D223">
            <v>4878096</v>
          </cell>
        </row>
        <row r="224">
          <cell r="A224">
            <v>42552</v>
          </cell>
          <cell r="D224">
            <v>4327911</v>
          </cell>
        </row>
        <row r="225">
          <cell r="A225">
            <v>42583</v>
          </cell>
          <cell r="D225">
            <v>4315706</v>
          </cell>
        </row>
        <row r="226">
          <cell r="A226">
            <v>42614</v>
          </cell>
          <cell r="D226">
            <v>4414186</v>
          </cell>
        </row>
        <row r="227">
          <cell r="A227">
            <v>42644</v>
          </cell>
          <cell r="D227">
            <v>4879853</v>
          </cell>
        </row>
        <row r="228">
          <cell r="A228">
            <v>42675</v>
          </cell>
          <cell r="D228">
            <v>5179455</v>
          </cell>
        </row>
        <row r="229">
          <cell r="A229">
            <v>42705</v>
          </cell>
          <cell r="D229">
            <v>5555139</v>
          </cell>
        </row>
        <row r="230">
          <cell r="A230">
            <v>42736</v>
          </cell>
          <cell r="D230">
            <v>4311613</v>
          </cell>
        </row>
        <row r="231">
          <cell r="A231">
            <v>42767</v>
          </cell>
          <cell r="D231">
            <v>4576113</v>
          </cell>
        </row>
        <row r="232">
          <cell r="A232">
            <v>42795</v>
          </cell>
          <cell r="D232">
            <v>5568146</v>
          </cell>
        </row>
        <row r="233">
          <cell r="A233">
            <v>42826</v>
          </cell>
          <cell r="D233">
            <v>5585466</v>
          </cell>
        </row>
        <row r="234">
          <cell r="A234">
            <v>42856</v>
          </cell>
          <cell r="D234">
            <v>5441749</v>
          </cell>
        </row>
        <row r="235">
          <cell r="A235">
            <v>42887</v>
          </cell>
          <cell r="D235">
            <v>6002300</v>
          </cell>
        </row>
        <row r="236">
          <cell r="A236">
            <v>42917</v>
          </cell>
          <cell r="D236">
            <v>5547275</v>
          </cell>
        </row>
        <row r="237">
          <cell r="A237">
            <v>42948</v>
          </cell>
          <cell r="D237">
            <v>5292411</v>
          </cell>
        </row>
        <row r="238">
          <cell r="A238">
            <v>42979</v>
          </cell>
          <cell r="D238">
            <v>5629547</v>
          </cell>
        </row>
        <row r="239">
          <cell r="A239">
            <v>43009</v>
          </cell>
          <cell r="D239">
            <v>5340314</v>
          </cell>
        </row>
        <row r="240">
          <cell r="A240">
            <v>43040</v>
          </cell>
          <cell r="D240">
            <v>5918869</v>
          </cell>
        </row>
        <row r="241">
          <cell r="A241">
            <v>43070</v>
          </cell>
          <cell r="D241">
            <v>6465598</v>
          </cell>
        </row>
        <row r="242">
          <cell r="A242">
            <v>43101</v>
          </cell>
          <cell r="D242">
            <v>5684234</v>
          </cell>
        </row>
        <row r="243">
          <cell r="A243">
            <v>43132</v>
          </cell>
          <cell r="D243">
            <v>4900852</v>
          </cell>
        </row>
        <row r="244">
          <cell r="A244">
            <v>43160</v>
          </cell>
          <cell r="D244">
            <v>5767289</v>
          </cell>
        </row>
        <row r="245">
          <cell r="A245">
            <v>43191</v>
          </cell>
          <cell r="D245">
            <v>5946753</v>
          </cell>
        </row>
        <row r="246">
          <cell r="A246">
            <v>43221</v>
          </cell>
          <cell r="D246">
            <v>5653975</v>
          </cell>
        </row>
        <row r="247">
          <cell r="A247">
            <v>43252</v>
          </cell>
          <cell r="D247">
            <v>6385752</v>
          </cell>
        </row>
        <row r="248">
          <cell r="A248">
            <v>43282</v>
          </cell>
          <cell r="D248">
            <v>5855157</v>
          </cell>
        </row>
        <row r="249">
          <cell r="A249">
            <v>43313</v>
          </cell>
          <cell r="D249">
            <v>5801109</v>
          </cell>
        </row>
        <row r="250">
          <cell r="A250">
            <v>43344</v>
          </cell>
          <cell r="D250">
            <v>5454598</v>
          </cell>
        </row>
        <row r="251">
          <cell r="A251">
            <v>43374</v>
          </cell>
          <cell r="D251">
            <v>5655331</v>
          </cell>
        </row>
        <row r="252">
          <cell r="A252">
            <v>43405</v>
          </cell>
          <cell r="D252">
            <v>5581466</v>
          </cell>
        </row>
        <row r="253">
          <cell r="A253">
            <v>43435</v>
          </cell>
          <cell r="D253">
            <v>6142828</v>
          </cell>
        </row>
        <row r="254">
          <cell r="A254">
            <v>43466</v>
          </cell>
          <cell r="D254">
            <v>5116698</v>
          </cell>
        </row>
        <row r="255">
          <cell r="A255">
            <v>43497</v>
          </cell>
          <cell r="D255">
            <v>4750636</v>
          </cell>
        </row>
        <row r="256">
          <cell r="A256">
            <v>43525</v>
          </cell>
          <cell r="D256">
            <v>5545929</v>
          </cell>
        </row>
        <row r="257">
          <cell r="A257">
            <v>43556</v>
          </cell>
          <cell r="D257">
            <v>5594917</v>
          </cell>
        </row>
        <row r="258">
          <cell r="A258">
            <v>43586</v>
          </cell>
          <cell r="D258">
            <v>5501975</v>
          </cell>
        </row>
        <row r="259">
          <cell r="A259">
            <v>43617</v>
          </cell>
          <cell r="D259">
            <v>6155951</v>
          </cell>
        </row>
        <row r="260">
          <cell r="A260">
            <v>43647</v>
          </cell>
          <cell r="D260">
            <v>5112385</v>
          </cell>
        </row>
        <row r="261">
          <cell r="A261">
            <v>43678</v>
          </cell>
          <cell r="D261">
            <v>4902575</v>
          </cell>
        </row>
        <row r="262">
          <cell r="A262">
            <v>43709</v>
          </cell>
          <cell r="D262">
            <v>4835714</v>
          </cell>
        </row>
        <row r="263">
          <cell r="A263">
            <v>43739</v>
          </cell>
          <cell r="D263">
            <v>5226341</v>
          </cell>
        </row>
        <row r="264">
          <cell r="A264">
            <v>43770</v>
          </cell>
          <cell r="D264">
            <v>5181649</v>
          </cell>
        </row>
        <row r="265">
          <cell r="A265">
            <v>43800</v>
          </cell>
          <cell r="D265">
            <v>5675927</v>
          </cell>
        </row>
        <row r="266">
          <cell r="A266">
            <v>43831</v>
          </cell>
          <cell r="D266">
            <v>4568425</v>
          </cell>
        </row>
        <row r="267">
          <cell r="A267">
            <v>43862</v>
          </cell>
          <cell r="D267">
            <v>4673578</v>
          </cell>
        </row>
        <row r="268">
          <cell r="A268">
            <v>43891</v>
          </cell>
          <cell r="D268">
            <v>5442387</v>
          </cell>
        </row>
        <row r="269">
          <cell r="A269">
            <v>43922</v>
          </cell>
          <cell r="D269">
            <v>5178547</v>
          </cell>
        </row>
        <row r="270">
          <cell r="A270">
            <v>43952</v>
          </cell>
          <cell r="D270">
            <v>5083563</v>
          </cell>
        </row>
        <row r="271">
          <cell r="A271">
            <v>43983</v>
          </cell>
          <cell r="D271">
            <v>5676262</v>
          </cell>
        </row>
        <row r="272">
          <cell r="A272">
            <v>44013</v>
          </cell>
          <cell r="D272">
            <v>5026976</v>
          </cell>
        </row>
        <row r="273">
          <cell r="A273">
            <v>44044</v>
          </cell>
          <cell r="D273">
            <v>4651119</v>
          </cell>
        </row>
        <row r="274">
          <cell r="A274">
            <v>44075</v>
          </cell>
          <cell r="D274">
            <v>5228762</v>
          </cell>
        </row>
        <row r="275">
          <cell r="A275">
            <v>44105</v>
          </cell>
          <cell r="D275">
            <v>4897299</v>
          </cell>
        </row>
        <row r="276">
          <cell r="A276">
            <v>44136</v>
          </cell>
          <cell r="D276">
            <v>5252721</v>
          </cell>
        </row>
        <row r="277">
          <cell r="A277">
            <v>44166</v>
          </cell>
          <cell r="D277">
            <v>5734872</v>
          </cell>
        </row>
        <row r="278">
          <cell r="A278">
            <v>44197</v>
          </cell>
          <cell r="D278">
            <v>4398162</v>
          </cell>
        </row>
        <row r="279">
          <cell r="A279">
            <v>44228</v>
          </cell>
          <cell r="D279">
            <v>4263133</v>
          </cell>
        </row>
        <row r="280">
          <cell r="A280">
            <v>44256</v>
          </cell>
          <cell r="D280">
            <v>5435220</v>
          </cell>
        </row>
        <row r="281">
          <cell r="A281">
            <v>44287</v>
          </cell>
          <cell r="D281">
            <v>5447441</v>
          </cell>
        </row>
        <row r="282">
          <cell r="A282">
            <v>44317</v>
          </cell>
          <cell r="D282">
            <v>5188814</v>
          </cell>
        </row>
        <row r="283">
          <cell r="A283">
            <v>44348</v>
          </cell>
          <cell r="D283">
            <v>5893777</v>
          </cell>
        </row>
        <row r="284">
          <cell r="A284">
            <v>44378</v>
          </cell>
          <cell r="D284">
            <v>5285696</v>
          </cell>
        </row>
        <row r="285">
          <cell r="A285">
            <v>44409</v>
          </cell>
          <cell r="D285">
            <v>5313080</v>
          </cell>
        </row>
        <row r="286">
          <cell r="A286">
            <v>44440</v>
          </cell>
          <cell r="D286">
            <v>5555156</v>
          </cell>
        </row>
        <row r="287">
          <cell r="A287">
            <v>44470</v>
          </cell>
          <cell r="D287">
            <v>5801610</v>
          </cell>
        </row>
        <row r="288">
          <cell r="A288">
            <v>44501</v>
          </cell>
          <cell r="D288">
            <v>6224825</v>
          </cell>
        </row>
        <row r="289">
          <cell r="A289">
            <v>44531</v>
          </cell>
          <cell r="D289">
            <v>7119491</v>
          </cell>
        </row>
        <row r="290">
          <cell r="A290">
            <v>44562</v>
          </cell>
          <cell r="D290">
            <v>5181694</v>
          </cell>
        </row>
        <row r="291">
          <cell r="A291">
            <v>44593</v>
          </cell>
          <cell r="D291">
            <v>4990658</v>
          </cell>
        </row>
        <row r="292">
          <cell r="A292">
            <v>44621</v>
          </cell>
          <cell r="D292">
            <v>5637888</v>
          </cell>
        </row>
        <row r="293">
          <cell r="A293">
            <v>44652</v>
          </cell>
          <cell r="D293">
            <v>6003036</v>
          </cell>
        </row>
        <row r="294">
          <cell r="A294">
            <v>44682</v>
          </cell>
          <cell r="D294">
            <v>6342485</v>
          </cell>
        </row>
        <row r="295">
          <cell r="A295">
            <v>44713</v>
          </cell>
          <cell r="D295">
            <v>6734232</v>
          </cell>
        </row>
        <row r="296">
          <cell r="A296">
            <v>44743</v>
          </cell>
          <cell r="D296">
            <v>5918471</v>
          </cell>
        </row>
        <row r="297">
          <cell r="A297">
            <v>44774</v>
          </cell>
          <cell r="D297">
            <v>5952958</v>
          </cell>
        </row>
        <row r="298">
          <cell r="A298">
            <v>44805</v>
          </cell>
          <cell r="D298">
            <v>6204332</v>
          </cell>
        </row>
        <row r="299">
          <cell r="A299">
            <v>44835</v>
          </cell>
          <cell r="D299">
            <v>6537463</v>
          </cell>
        </row>
        <row r="300">
          <cell r="A300">
            <v>44866</v>
          </cell>
          <cell r="D300">
            <v>7013260</v>
          </cell>
        </row>
        <row r="301">
          <cell r="A301">
            <v>44896</v>
          </cell>
          <cell r="D301">
            <v>7451719</v>
          </cell>
        </row>
        <row r="302">
          <cell r="A302">
            <v>44927</v>
          </cell>
          <cell r="D302">
            <v>5763788</v>
          </cell>
        </row>
        <row r="303">
          <cell r="A303">
            <v>44958</v>
          </cell>
          <cell r="D303">
            <v>6302261</v>
          </cell>
        </row>
        <row r="304">
          <cell r="A304">
            <v>44986</v>
          </cell>
          <cell r="D304">
            <v>7006022</v>
          </cell>
        </row>
        <row r="305">
          <cell r="A305">
            <v>45017</v>
          </cell>
          <cell r="D305">
            <v>6998334</v>
          </cell>
        </row>
        <row r="306">
          <cell r="A306">
            <v>45047</v>
          </cell>
          <cell r="D306">
            <v>7109382</v>
          </cell>
        </row>
        <row r="307">
          <cell r="A307">
            <v>45078</v>
          </cell>
          <cell r="D307">
            <v>7568339</v>
          </cell>
        </row>
        <row r="308">
          <cell r="A308">
            <v>45108</v>
          </cell>
          <cell r="D308">
            <v>6975964</v>
          </cell>
        </row>
        <row r="309">
          <cell r="A309">
            <v>45139</v>
          </cell>
          <cell r="D309">
            <v>6902311</v>
          </cell>
        </row>
        <row r="310">
          <cell r="A310">
            <v>45170</v>
          </cell>
          <cell r="D310">
            <v>6646091</v>
          </cell>
        </row>
        <row r="311">
          <cell r="A311">
            <v>45200</v>
          </cell>
          <cell r="D311">
            <v>7095058</v>
          </cell>
        </row>
        <row r="312">
          <cell r="A312">
            <v>45231</v>
          </cell>
          <cell r="D312">
            <v>7598760</v>
          </cell>
        </row>
        <row r="313">
          <cell r="A313">
            <v>45261</v>
          </cell>
          <cell r="D313">
            <v>7034125</v>
          </cell>
        </row>
        <row r="314">
          <cell r="A314">
            <v>45292</v>
          </cell>
          <cell r="D314">
            <v>6656092</v>
          </cell>
        </row>
        <row r="315">
          <cell r="A315">
            <v>45323</v>
          </cell>
          <cell r="D315">
            <v>6294678</v>
          </cell>
        </row>
        <row r="316">
          <cell r="A316">
            <v>45352</v>
          </cell>
          <cell r="D316">
            <v>6864164</v>
          </cell>
        </row>
        <row r="317">
          <cell r="A317">
            <v>45383</v>
          </cell>
          <cell r="D317">
            <v>6996700</v>
          </cell>
        </row>
        <row r="318">
          <cell r="A318">
            <v>45413</v>
          </cell>
          <cell r="D318">
            <v>6844060</v>
          </cell>
        </row>
        <row r="319">
          <cell r="A319">
            <v>45444</v>
          </cell>
          <cell r="D319">
            <v>7186548</v>
          </cell>
        </row>
        <row r="320">
          <cell r="A320">
            <v>45474</v>
          </cell>
          <cell r="D320">
            <v>6321536</v>
          </cell>
        </row>
      </sheetData>
    </sheetDataSet>
  </externalBook>
</externalLink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4-09-29T10:34:02.531"/>
    </inkml:context>
    <inkml:brush xml:id="br0">
      <inkml:brushProperty name="width" value="0.1" units="cm"/>
      <inkml:brushProperty name="height" value="0.1" units="cm"/>
      <inkml:brushProperty name="color" value="#004F8B"/>
    </inkml:brush>
  </inkml:definitions>
  <inkml:trace contextRef="#ctx0" brushRef="#br0">21 1508 8786 0 0,'-1'0'154'0'0,"0"0"1"0"0,0 0-1 0 0,1 0 1 0 0,-2 0-1 0 0,2 0 1 0 0,-1 0-1 0 0,0 0 1 0 0,0 0-1 0 0,1 0 0 0 0,-1 0 1 0 0,0 0-1 0 0,0 1 1 0 0,1-1-1 0 0,-1 1 1 0 0,0-1-1 0 0,0 0 1 0 0,1 0-1 0 0,-1 1 1 0 0,0 0-1 0 0,1-1 0 0 0,-1 1 1 0 0,1-1-1 0 0,-1 1 1 0 0,0-1-1 0 0,0 4 1 0 0,0-3 226 0 0,17-22-194 0 0,1 2 0 0 0,1 0 0 0 0,0 1 0 0 0,1 1-1 0 0,22-14 1 0 0,-26 22-1455 0 0,7-6-1747 0 0,-8 5-2561 0 0</inkml:trace>
  <inkml:trace contextRef="#ctx0" brushRef="#br0" timeOffset="1">153 1388 2120 0 0,'-14'15'2136'0'0,"1"-1"-1"0"0,0 2 0 0 0,-14 23 0 0 0,24-33-1961 0 0,-1-1-1 0 0,1 1 1 0 0,1-1 0 0 0,-1 2 0 0 0,1 0-1 0 0,0-1 1 0 0,0 1 0 0 0,1-1 0 0 0,-1 1-1 0 0,1 0 1 0 0,1 0 0 0 0,-1 0 0 0 0,0 1-1 0 0,2 11 1 0 0,0-7-92 0 0,0 0 0 0 0,1 1 0 0 0,0 0 1 0 0,1-2-1 0 0,0 2 0 0 0,1-2 0 0 0,6 16 0 0 0,-9-23-27 0 0,1-1-1 0 0,0 2 0 0 0,0-1 1 0 0,-1 0-1 0 0,2-1 0 0 0,-1 0 1 0 0,1 1-1 0 0,0-1 0 0 0,0 1 1 0 0,0-2-1 0 0,0 1 0 0 0,0-1 1 0 0,1 1-1 0 0,-1-1 0 0 0,6 2 1 0 0,-6-3-32 0 0,-1 1 0 0 0,1-2 1 0 0,0 1-1 0 0,-1 0 1 0 0,1-1-1 0 0,0 0 0 0 0,0 0 1 0 0,-1 0-1 0 0,0 0 1 0 0,1 0-1 0 0,0-1 1 0 0,0 0-1 0 0,-1 1 0 0 0,1-3 1 0 0,0 3-1 0 0,-1-1 1 0 0,1-1-1 0 0,-1 1 0 0 0,0 0 1 0 0,1-2-1 0 0,3-2 1 0 0,11-13-181 0 0,-2 0 1 0 0,18-23 0 0 0,3-16-6940 0 0,-29 44 2449 0 0</inkml:trace>
  <inkml:trace contextRef="#ctx0" brushRef="#br0" timeOffset="2">279 1216 14347 0 0,'-2'-3'641'0'0,"-11"-12"499"0"0,12 15-1139 0 0,0-1 0 0 0,1-1 1 0 0,-1 2-1 0 0,1 0 0 0 0,-2-1 0 0 0,2 0 0 0 0,-1 1 0 0 0,1 0 0 0 0,-1-1 0 0 0,0 1 0 0 0,0 0 0 0 0,1-1 0 0 0,-1 1 0 0 0,0 0 0 0 0,0 0 0 0 0,0 0 0 0 0,-1 0 0 0 0,12 26-79 0 0,51 166 333 0 0,-28-80-73 0 0,9-1-139 0 0,-28-71-162 0 0,-6-20-965 0 0,-1 1 1 0 0,6 25-1 0 0,-20-74-330 0 0,-2-2-1 0 0,0 5 1 0 0,-19-42 0 0 0,15 37 2877 0 0,1 0 1 0 0,-15-56-1 0 0,26 84-1430 0 0,1-2 1 0 0,-1 2 0 0 0,1 0-1 0 0,0 0 1 0 0,0-1 0 0 0,0 0-1 0 0,0 1 1 0 0,0 0-1 0 0,1-2 1 0 0,-1 3 0 0 0,1-1-1 0 0,-1 0 1 0 0,1-2-1 0 0,0 2 1 0 0,0 0 0 0 0,-1 0-1 0 0,1-1 1 0 0,2-1-1 0 0,1-4-420 0 0,2-1-1 0 0,-1 1 1 0 0,9-7-1 0 0,7-13-5727 0 0,-15 19 2798 0 0</inkml:trace>
  <inkml:trace contextRef="#ctx0" brushRef="#br0" timeOffset="3">380 1103 14339 0 0,'-1'0'10'0'0,"1"-2"0"0"0,-1 2 1 0 0,0 0-1 0 0,1-1 0 0 0,-1 1 0 0 0,0-1 0 0 0,0 1 1 0 0,1 0-1 0 0,-1 0 0 0 0,1 0 0 0 0,-2-1 0 0 0,2 1 1 0 0,-1 0-1 0 0,1 0 0 0 0,-2 0 0 0 0,2 0 0 0 0,-1 0 1 0 0,1 0-1 0 0,-2 1 0 0 0,2-1 0 0 0,-2 0 0 0 0,1 1-3 0 0,1-1 0 0 0,0 1 0 0 0,0-1 0 0 0,0 2-1 0 0,-1-2 1 0 0,1 1 0 0 0,-1-1 0 0 0,1 1 0 0 0,0 0-1 0 0,0-1 1 0 0,0 1 0 0 0,0 0 0 0 0,0-1-1 0 0,0 0 1 0 0,0 1 0 0 0,0 0 0 0 0,0-1 0 0 0,0 2-1 0 0,0-1 1 0 0,0-1 0 0 0,0 1 0 0 0,1 0 0 0 0,0 6 30 0 0,2-1 0 0 0,-1 1 0 0 0,0 0 1 0 0,3 7-1 0 0,45 99 1418 0 0,38 127 0 0 0,-8-41-1447 0 0,-45-119-1894 0 0,-27-66 296 0 0,-7-13 1359 0 0,-1-1 0 0 0,0 1 0 0 0,0-1 0 0 0,1 0 0 0 0,-1 2 0 0 0,0-1 0 0 0,1-1 0 0 0,0 0 0 0 0,-1 0 0 0 0,1 1 0 0 0,-1-1 0 0 0,1 0 0 0 0,-1 1 0 0 0,1-1 0 0 0,-1 0 0 0 0,1 0 0 0 0,0 0-1 0 0,-1 0 1 0 0,0 0 0 0 0,1 0 0 0 0,-1 0 0 0 0,1 0 0 0 0,1 0 0 0 0</inkml:trace>
  <inkml:trace contextRef="#ctx0" brushRef="#br0" timeOffset="4">522 948 18364 0 0,'-1'-1'4'0'0,"1"0"-1"0"0,-1 0 1 0 0,0 1-1 0 0,1-1 1 0 0,-1-1-1 0 0,1 1 1 0 0,0 0 0 0 0,-1 1-1 0 0,1-1 1 0 0,-1 0-1 0 0,1 0 1 0 0,0 0 0 0 0,0 0-1 0 0,0 0 1 0 0,0-1-1 0 0,0 1 1 0 0,0 0 0 0 0,0 0-1 0 0,0 0 1 0 0,0 0-1 0 0,0 0 1 0 0,0 0 0 0 0,0-1-1 0 0,0 1 1 0 0,0 1-1 0 0,1-2 1 0 0,0 0 0 0 0,0 1-11 0 0,-1 0 0 0 0,2-2 0 0 0,-1 2 0 0 0,0 0 1 0 0,0-1-1 0 0,0 2 0 0 0,1-2 0 0 0,-2 2 1 0 0,1-1-1 0 0,0-1 0 0 0,1 1 0 0 0,-1 1 0 0 0,1-1 1 0 0,-1 0-1 0 0,1 1 0 0 0,1-1 0 0 0,6 0-33 0 0,-1 0 0 0 0,0 1-1 0 0,1 0 1 0 0,-1 1 0 0 0,0 0-1 0 0,0 0 1 0 0,1 1 0 0 0,-1 1-1 0 0,0-1 1 0 0,0 1-1 0 0,9 6 1 0 0,1 5-2714 0 0,-6-2-3207 0 0</inkml:trace>
  <inkml:trace contextRef="#ctx0" brushRef="#br0" timeOffset="5">512 1314 10538 0 0,'-11'-5'7332'0'0,"11"5"-7292"0"0,-1 0 1 0 0,1 0-1 0 0,0 0 1 0 0,0 0-1 0 0,0 0 1 0 0,-1-2-1 0 0,1 2 0 0 0,0 0 1 0 0,0 0-1 0 0,-1 0 1 0 0,1 0-1 0 0,-1-1 1 0 0,1 1-1 0 0,0 0 1 0 0,0 0-1 0 0,0 0 1 0 0,0 0-1 0 0,-1-1 0 0 0,1 1 1 0 0,0 0-1 0 0,0-1 1 0 0,0 1-1 0 0,0 0 1 0 0,0 0-1 0 0,-1 0 1 0 0,1-1-1 0 0,10-13-301 0 0,42-52-36 0 0,2 4 0 0 0,82-71 0 0 0,-106 106-2810 0 0,-9 11-2469 0 0,-13 10 346 0 0</inkml:trace>
  <inkml:trace contextRef="#ctx0" brushRef="#br0" timeOffset="6">685 1114 13163 0 0,'-2'-1'151'0'0,"1"1"0"0"0,-1 0 0 0 0,0 0 0 0 0,0 0 0 0 0,0 0 0 0 0,0 0 0 0 0,0 1 0 0 0,0-1 0 0 0,0 1 1 0 0,1-1-1 0 0,-1 1 0 0 0,0 0 0 0 0,0-1 0 0 0,-3 3 0 0 0,5-1-148 0 0,-1-2 1 0 0,1 0 0 0 0,-1 1-1 0 0,1-1 1 0 0,0 1-1 0 0,0-1 1 0 0,-1 1-1 0 0,1-1 1 0 0,0 1-1 0 0,0-1 1 0 0,0 1-1 0 0,0-1 1 0 0,0 0 0 0 0,0 1-1 0 0,0 0 1 0 0,0-1-1 0 0,0 2 1 0 0,-1-1-1 0 0,1-1 1 0 0,1 2-1 0 0,-1 0 16 0 0,0-1 0 0 0,0 0 0 0 0,0 2 0 0 0,1-1-1 0 0,-1-1 1 0 0,1 1 0 0 0,0-1 0 0 0,-1 2-1 0 0,1-2 1 0 0,1 2 0 0 0,20 36 401 0 0,-2 3 1 0 0,-3-1-1 0 0,27 83 1 0 0,-27-68-258 0 0,43 91 0 0 0,-53-136 18 0 0,-3-11-320 0 0,-1-19-5689 0 0,-3 15 4011 0 0</inkml:trace>
  <inkml:trace contextRef="#ctx0" brushRef="#br0" timeOffset="7">1100 501 16388 0 0,'0'-1'22'0'0,"0"0"1"0"0,-1 0 0 0 0,0 0-1 0 0,1 0 1 0 0,0 0 0 0 0,-1 0 0 0 0,0 0-1 0 0,1 1 1 0 0,-1-2 0 0 0,0 1-1 0 0,0 1 1 0 0,1-1 0 0 0,-2-1 0 0 0,1 3-25 0 0,1-1 0 0 0,0 0 0 0 0,0 0 0 0 0,0 0 1 0 0,0 0-1 0 0,-1 0 0 0 0,1 0 0 0 0,0 0 0 0 0,0 0 1 0 0,0 0-1 0 0,0 1 0 0 0,-1-1 0 0 0,1 0 0 0 0,0 0 0 0 0,0 1 1 0 0,0-1-1 0 0,-1 0 0 0 0,1 0 0 0 0,0 0 0 0 0,0 0 1 0 0,0 1-1 0 0,0-1 0 0 0,0 0 0 0 0,0 2 0 0 0,0-2 1 0 0,0 0-1 0 0,0 0 0 0 0,0 0 0 0 0,0 0 0 0 0,0 1 1 0 0,0-1-1 0 0,0 1 0 0 0,0-1 0 0 0,0 38-197 0 0,1-30 328 0 0,2 52-441 0 0,-2 1 0 0 0,-8 77 0 0 0,7-135-353 0 0,-2 10-785 0 0</inkml:trace>
  <inkml:trace contextRef="#ctx0" brushRef="#br0" timeOffset="8">1098 563 14171 0 0,'0'0'4'0'0,"0"-1"0"0"0,0 1 0 0 0,0 0 0 0 0,0 0 0 0 0,0 0 0 0 0,1-1 0 0 0,-1 1 0 0 0,0 0 1 0 0,0 0-1 0 0,1-1 0 0 0,-1 1 0 0 0,0 0 0 0 0,0 0 0 0 0,0 0 0 0 0,1 0 0 0 0,-1 0 0 0 0,0 0 0 0 0,0 0 0 0 0,0 0 0 0 0,1-1 0 0 0,-1 1 0 0 0,1 0 0 0 0,-1 0 0 0 0,0 0 0 0 0,0 0 1 0 0,0 0-1 0 0,1 0 0 0 0,-1 0 0 0 0,0 0 0 0 0,0 0 0 0 0,0 1 0 0 0,1-1 0 0 0,-1 0 0 0 0,1 0 0 0 0,-1 0 0 0 0,0 0 0 0 0,14 4-55 0 0,-10-3 79 0 0,6 3 98 0 0,1-1 1 0 0,-3 0-1 0 0,2 2 1 0 0,17 12 0 0 0,-22-14-493 0 0,1 1 0 0 0,-1 1 0 0 0,8 9 0 0 0,-11-11-587 0 0,1 0 0 0 0,-1 0 0 0 0,0 1-1 0 0,0-1 1 0 0,0 1 0 0 0,0 0 0 0 0,2 6-1 0 0,-2-1-3175 0 0</inkml:trace>
  <inkml:trace contextRef="#ctx0" brushRef="#br0" timeOffset="9">945 1086 18604 0 0,'-5'-1'758'0'0,"-9"-4"-26"0"0,14 5-732 0 0,0 0-1 0 0,0 0 1 0 0,0 0 0 0 0,0 0 0 0 0,-1 0 0 0 0,1 0 0 0 0,0 0 0 0 0,0 0 0 0 0,0 0-1 0 0,0 0 1 0 0,0 0 0 0 0,0 0 0 0 0,-1 0 0 0 0,1 0 0 0 0,0 0 0 0 0,0 0-1 0 0,0 0 1 0 0,-1 0 0 0 0,1 0 0 0 0,0 0 0 0 0,0 0 0 0 0,0 0 0 0 0,0 0 0 0 0,0 0-1 0 0,0 0 1 0 0,0 0 0 0 0,0 0 0 0 0,-1 0 0 0 0,1-1 0 0 0,0 1 0 0 0,0 0-1 0 0,0 0 1 0 0,0 0 0 0 0,0-1 0 0 0,0 1 0 0 0,-1 0 0 0 0,1 0 0 0 0,0 0 0 0 0,0 0-1 0 0,0 0 1 0 0,0 0 0 0 0,0 0 0 0 0,0-1 0 0 0,0 1 0 0 0,0 0 0 0 0,0 0-1 0 0,0-1 1 0 0,0 1 0 0 0,0 0 0 0 0,0 0 0 0 0,19-17-61 0 0,28-35 0 0 0,-20 22 38 0 0,119-134 7 0 0,-129 145-73 0 0,2 1 1 0 0,0 1 0 0 0,34-22 0 0 0,-14 14-2524 0 0,0 2-3508 0 0,-27 15 256 0 0</inkml:trace>
  <inkml:trace contextRef="#ctx0" brushRef="#br0" timeOffset="10">1226 771 16724 0 0,'-2'-1'166'0'0,"0"1"1"0"0,0-1-1 0 0,0 0 1 0 0,0 1 0 0 0,1 0-1 0 0,-1 0 1 0 0,1-1-1 0 0,-1 1 1 0 0,0 0-1 0 0,1 0 1 0 0,-1 1 0 0 0,0-1-1 0 0,1 0 1 0 0,-1 0-1 0 0,0 1 1 0 0,0 0 0 0 0,0-1-1 0 0,-1 2 1 0 0,2-1-180 0 0,0 1 0 0 0,0-1 1 0 0,0 0-1 0 0,0 0 0 0 0,1 0 0 0 0,-1 0 1 0 0,1 0-1 0 0,-1 0 0 0 0,0 2 0 0 0,1-2 1 0 0,-1 0-1 0 0,0 1 0 0 0,1-1 0 0 0,0 0 1 0 0,0 2-1 0 0,-1-2 0 0 0,1 0 1 0 0,0 1-1 0 0,0-1 0 0 0,0 0 0 0 0,0 2 1 0 0,0-2-1 0 0,0 0 0 0 0,1 1 0 0 0,-1-1 1 0 0,0 0-1 0 0,2 4 0 0 0,4 21 3 0 0,0 0-1 0 0,2 0 0 0 0,1 0 1 0 0,12 24-1 0 0,52 94-364 0 0,-70-139-21 0 0,1 0 1 0 0,-1 0-1 0 0,8 8 1 0 0,-10-12 5 0 0,0 1 0 0 0,0-2 0 0 0,0 2 0 0 0,0-2 0 0 0,0 1 0 0 0,0 0 0 0 0,1 0 0 0 0,-1-1 0 0 0,0 2 0 0 0,0-2 0 0 0,1 1 0 0 0,-1-1 0 0 0,1 1 0 0 0,0-1 0 0 0,-1 0 0 0 0,1 0 0 0 0,-1 0 0 0 0,3 0-1 0 0</inkml:trace>
  <inkml:trace contextRef="#ctx0" brushRef="#br0" timeOffset="11">1406 338 17980 0 0,'-1'-1'43'0'0,"1"1"0"0"0,-1-1 1 0 0,1 0-1 0 0,-1 1 0 0 0,0-1 1 0 0,1-1-1 0 0,-1 2 0 0 0,1 0 1 0 0,-2-1-1 0 0,2 1 0 0 0,-1 0 1 0 0,1-1-1 0 0,-2 1 0 0 0,2-1 1 0 0,-1 1-1 0 0,0 0 0 0 0,1 0 0 0 0,0 0 1 0 0,-2 0-1 0 0,2 0 0 0 0,-1 0 1 0 0,0 0-1 0 0,0 0 0 0 0,0 0 1 0 0,-1 0-1 0 0,2 1-37 0 0,-1 0 0 0 0,1-1 0 0 0,-1 1 1 0 0,0 1-1 0 0,1-1 0 0 0,-1-1 0 0 0,0 2 0 0 0,1-2 0 0 0,0 2 0 0 0,-1-2 1 0 0,1 2-1 0 0,0-2 0 0 0,-1 3 0 0 0,1-3 0 0 0,0 2 0 0 0,0-1 0 0 0,-1 2 1 0 0,1 9-61 0 0,0-1 1 0 0,1-1-1 0 0,1 17 1 0 0,16 101-2 0 0,-6-62-735 0 0,5 101 0 0 0,-18-144-2774 0 0,-13-114-4152 0 0,10 44 10515 0 0,2-1 0 0 0,2-48-1 0 0,0 94-2757 0 0,0 1 0 0 0,0 1 0 0 0,0 0-1 0 0,0-1 1 0 0,0 1 0 0 0,0-1-1 0 0,0 1 1 0 0,0-1 0 0 0,1 1-1 0 0,-1-1 1 0 0,0 1 0 0 0,1-1-1 0 0,-1 1 1 0 0,0 0 0 0 0,0-1 0 0 0,0-1-1 0 0,1 2 1 0 0,-1 0 0 0 0,0-1-1 0 0,1 1 1 0 0,-1-1 0 0 0,1 1-1 0 0,-1 0 1 0 0,0 0 0 0 0,1 0-1 0 0,-1-1 1 0 0,1 1 0 0 0,0-1-3 0 0,0 1 0 0 0,1 0 0 0 0,-1 0 0 0 0,0 0 0 0 0,0 0-1 0 0,1 0 1 0 0,-1 0 0 0 0,0 0 0 0 0,0 0 0 0 0,0 1 0 0 0,2 0 0 0 0,4 1 16 0 0,-1 2 0 0 0,13 7 0 0 0,-16-9 16 0 0,16 12-339 0 0,-7-5-19 0 0,20 10 0 0 0,-28-18-1139 0 0,-1 0-1 0 0,1 1 1 0 0,-1-2 0 0 0,1 1-1 0 0,0 0 1 0 0,4-1 0 0 0</inkml:trace>
  <inkml:trace contextRef="#ctx0" brushRef="#br0" timeOffset="12">1490 499 13851 0 0,'-18'-4'2893'0'0,"14"4"-2845"0"0,0-2 1 0 0,-1 2 0 0 0,2-3-1 0 0,-1 2 1 0 0,-5-3 0 0 0,8 3-39 0 0,0 1 0 0 0,1 0 1 0 0,0-2-1 0 0,0 1 0 0 0,-1 1 1 0 0,1-1-1 0 0,0 0 0 0 0,0 1 1 0 0,-1 0-1 0 0,1-1 1 0 0,0 0-1 0 0,-1 1 0 0 0,1-1 1 0 0,0 0-1 0 0,0 1 0 0 0,0-2 1 0 0,0 1-1 0 0,0 1 0 0 0,0-1 1 0 0,0 0-1 0 0,0 1 0 0 0,0-1 1 0 0,1 0-1 0 0,-1 1 0 0 0,0-1 1 0 0,1 0-1 0 0,-1 1 1 0 0,0-1-1 0 0,0 1 0 0 0,0-2 1 0 0,1 1-1 0 0,12-24-9 0 0,-12 22 13 0 0,12-22 93 0 0,3 0 0 0 0,0 1-1 0 0,0 1 1 0 0,1 2 0 0 0,1-1 0 0 0,22-20-1 0 0,-35 38-88 0 0,-1 1-1 0 0,1 1 1 0 0,-1-1 0 0 0,1 0-1 0 0,0 1 1 0 0,0 0-1 0 0,0 0 1 0 0,8-3-1 0 0,-11 5 3 0 0,-1 0-1 0 0,1 0 1 0 0,-1 0-1 0 0,1 0 1 0 0,-1 0-1 0 0,1 0 0 0 0,0 0 1 0 0,0 1-1 0 0,-1 0 1 0 0,1-1-1 0 0,-1 1 0 0 0,1 1 1 0 0,0-2-1 0 0,-1 1 1 0 0,0 0-1 0 0,1 0 1 0 0,-1 0-1 0 0,1 0 0 0 0,-1 0 1 0 0,0 2-1 0 0,0-2 1 0 0,0 0-1 0 0,1 0 0 0 0,-1 1 1 0 0,-1 0-1 0 0,2-1 1 0 0,-2 1-1 0 0,1 0 1 0 0,0 0-1 0 0,0 3 0 0 0,4 12 134 0 0,0 3 0 0 0,-2 0 0 0 0,0-1 0 0 0,-1 1 0 0 0,0 36 0 0 0,1-1-90 0 0,-1-34-550 0 0,3 54 293 0 0,-3-49-3154 0 0,-2-2-3590 0 0</inkml:trace>
  <inkml:trace contextRef="#ctx0" brushRef="#br0" timeOffset="13">1664 760 17476 0 0,'-3'6'194'0'0,"-1"-2"0"0"0,1 2 0 0 0,0-1 0 0 0,0 1 0 0 0,1 0 0 0 0,0 0 0 0 0,0 0 0 0 0,1 1 0 0 0,0-2 0 0 0,-1 2 1 0 0,1 0-1 0 0,0-1 0 0 0,0 0 0 0 0,1 1 0 0 0,0-1 0 0 0,0 8 0 0 0,0-10-215 0 0,0 1-1 0 0,0-1 1 0 0,0 1 0 0 0,1-1 0 0 0,0 1 0 0 0,0-1-1 0 0,0 1 1 0 0,0-2 0 0 0,0 1 0 0 0,0 1 0 0 0,1-2-1 0 0,0 2 1 0 0,0-2 0 0 0,0 2 0 0 0,0-2-1 0 0,0 0 1 0 0,1 1 0 0 0,-1-1 0 0 0,1 0 0 0 0,0 0-1 0 0,0 0 1 0 0,0-1 0 0 0,7 5 0 0 0,-8-6 12 0 0,-1 0-1 0 0,2 0 1 0 0,-1-1 0 0 0,-1 1 0 0 0,2 0 0 0 0,-1-1 0 0 0,0 0 0 0 0,0 0 0 0 0,0 0 0 0 0,0 0-1 0 0,0 0 1 0 0,0 0 0 0 0,0-1 0 0 0,0 1 0 0 0,0-1 0 0 0,4-1 0 0 0,-3 0 8 0 0,0 0 0 0 0,0-1 0 0 0,1 1 0 0 0,-1 0 1 0 0,0-2-1 0 0,0 2 0 0 0,0-1 0 0 0,4-7 0 0 0,-1 1 19 0 0,0-1-1 0 0,-2 0 0 0 0,0 0 0 0 0,1 0 1 0 0,-1-2-1 0 0,5-17 0 0 0,-6 18 35 0 0,2-7-7 0 0,4-31 0 0 0,-8 46-35 0 0,-1-2 1 0 0,1 1-1 0 0,-1-1 0 0 0,0 2 1 0 0,0-2-1 0 0,0 1 1 0 0,-1-1-1 0 0,1 1 0 0 0,-1 0 1 0 0,0 0-1 0 0,0 0 0 0 0,0-1 1 0 0,-2-3-1 0 0,2 6-5 0 0,0 1-1 0 0,0-1 1 0 0,0 0 0 0 0,0 1-1 0 0,-1-1 1 0 0,1 1 0 0 0,-1 0-1 0 0,1 0 1 0 0,-1 0 0 0 0,1 0-1 0 0,-1-1 1 0 0,0 1-1 0 0,1 0 1 0 0,-1 1 0 0 0,0-1-1 0 0,1 1 1 0 0,-1 0 0 0 0,1 0-1 0 0,-1-1 1 0 0,0 1 0 0 0,0 0-1 0 0,1 0 1 0 0,-1 0 0 0 0,1 0-1 0 0,-1 1 1 0 0,1-1 0 0 0,-4 1-1 0 0,-3 1 8 0 0,2 1-1 0 0,-2 0 1 0 0,2 0-1 0 0,-1 1 0 0 0,-8 6 1 0 0,-3 5-187 0 0,0 1 0 0 0,0 1 0 0 0,2 2-1 0 0,-1 0 1 0 0,1 1 0 0 0,-18 32 0 0 0,32-47-2130 0 0,15-17-5131 0 0,-5 3 1646 0 0</inkml:trace>
  <inkml:trace contextRef="#ctx0" brushRef="#br0" timeOffset="14">1837 109 20940 0 0,'-4'-6'62'0'0,"2"4"-56"0"0,1 1 1 0 0,-1-2 0 0 0,1 0 0 0 0,0 1 0 0 0,0 0 0 0 0,-1-2 0 0 0,2 2-1 0 0,-3-4 1 0 0,3 5-9 0 0,0 0 0 0 0,0 0 0 0 0,0-1 1 0 0,0 1-1 0 0,0 0 0 0 0,0-1 0 0 0,0 1 0 0 0,0 0 0 0 0,1 0 0 0 0,-1 0 0 0 0,0-1 0 0 0,0 2 0 0 0,1-3 0 0 0,0 3 0 0 0,-1-2 1 0 0,1 2-1 0 0,-1-2 0 0 0,1 2 0 0 0,0-2 0 0 0,-1 2 0 0 0,1-1 0 0 0,0-2 0 0 0,3-1-6 0 0,0 1-1 0 0,0-2 0 0 0,0 2 1 0 0,0-1-1 0 0,1 1 1 0 0,0 1-1 0 0,-1-2 0 0 0,1 3 1 0 0,0-1-1 0 0,6-2 1 0 0,8-1 6 0 0,24-4-1 0 0,-38 8-91 0 0,0 1 1 0 0,0 0-1 0 0,2 0 0 0 0,-2 1 0 0 0,1-1 0 0 0,5 3 0 0 0,-8-1-237 0 0,-2-1-1 0 0,2 0 1 0 0,-1-1 0 0 0,0 2 0 0 0,0-1 0 0 0,0 0 0 0 0,0 0 0 0 0,2 3-1 0 0,-4-3-57 0 0,2 0 0 0 0,-2 0 0 0 0,1 0 0 0 0,-1-1 0 0 0,1 1 0 0 0,-1 1 0 0 0,0-1 0 0 0,1 0 0 0 0,0 0 0 0 0,-1 0 0 0 0,0 0 0 0 0,0 0 0 0 0,1 0-1 0 0,-1 0 1 0 0,0 1 0 0 0,0 0 0 0 0,0-2 0 0 0,0 4 0 0 0,0 5-4988 0 0</inkml:trace>
  <inkml:trace contextRef="#ctx0" brushRef="#br0" timeOffset="15">1729 487 14867 0 0,'-22'10'1126'0'0,"22"-10"-888"0"0,1-1 15 0 0,11-9 304 0 0,141-140 2026 0 0,-2 1-1657 0 0,-43 64-3732 0 0,-86 71 809 0 0,3-1-3664 0 0,-17 8 256 0 0</inkml:trace>
  <inkml:trace contextRef="#ctx0" brushRef="#br0" timeOffset="16">2028 216 17804 0 0,'-1'0'27'0'0,"0"0"1"0"0,0 0 0 0 0,-1 1-1 0 0,1-1 1 0 0,-1 0 0 0 0,1 0-1 0 0,0 1 1 0 0,0 0-1 0 0,0-1 1 0 0,-1 2 0 0 0,2-1-1 0 0,-1-1 1 0 0,0 1 0 0 0,0 0-1 0 0,0 0 1 0 0,0 0 0 0 0,0 0-1 0 0,0 0 1 0 0,0 0-1 0 0,1 1 1 0 0,-2 0 0 0 0,2-2-1 0 0,-1 2 1 0 0,1-1 0 0 0,-1 0-1 0 0,0 2 1 0 0,1-2 0 0 0,0 0-1 0 0,-1 0 1 0 0,0 1-1 0 0,1 0 1 0 0,0-1 0 0 0,0 1-1 0 0,0 0 1 0 0,0-1 0 0 0,0 0-1 0 0,0 1 1 0 0,0 1-1 0 0,0-2 1 0 0,1 0 0 0 0,0 3-1 0 0,1 7 65 0 0,1 1-1 0 0,0 0 0 0 0,1-1 0 0 0,6 16 1 0 0,-5-15 235 0 0,22 60 524 0 0,-3-3-208 0 0,4-1 0 0 0,45 83-1 0 0,-25-75 759 0 0,-46-84-1317 0 0,-2-11-4250 0 0,0 5-1550 0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4-09-29T14:20:35.313"/>
    </inkml:context>
    <inkml:brush xml:id="br0">
      <inkml:brushProperty name="width" value="0.1" units="cm"/>
      <inkml:brushProperty name="height" value="0.1" units="cm"/>
      <inkml:brushProperty name="color" value="#004F8B"/>
    </inkml:brush>
  </inkml:definitions>
  <inkml:trace contextRef="#ctx0" brushRef="#br0">34 1978 8786 0 0,'-1'-1'154'0'0,"-1"1"1"0"0,1 0-1 0 0,0 0 1 0 0,-1 0-1 0 0,1 0 1 0 0,0 0-1 0 0,-1 0 1 0 0,1 0-1 0 0,0 0 0 0 0,0 1 1 0 0,-1-1-1 0 0,1 1 1 0 0,0-1-1 0 0,0 1 1 0 0,-1-1-1 0 0,1 1 1 0 0,0-1-1 0 0,0 1 1 0 0,0 0-1 0 0,0 0 0 0 0,0 0 1 0 0,0-1-1 0 0,0 1 1 0 0,0 0-1 0 0,-1 2 1 0 0,0-2 226 0 0,29-28-194 0 0,3 2 0 0 0,-2 1 0 0 0,2 0 0 0 0,2 2-1 0 0,37-18 1 0 0,-44 27-1455 0 0,12-6-1747 0 0,-14 6-2561 0 0</inkml:trace>
  <inkml:trace contextRef="#ctx0" brushRef="#br0" timeOffset="0.999">256 1820 2120 0 0,'-23'19'2136'0'0,"1"1"-1"0"0,0 0 0 0 0,-24 32 0 0 0,41-46-1961 0 0,0 2-1 0 0,0 0 1 0 0,0 0 0 0 0,0 0 0 0 0,2 0-1 0 0,-1 1 1 0 0,1-1 0 0 0,1 1 0 0 0,0 0-1 0 0,0 1 1 0 0,1-1 0 0 0,0-1 0 0 0,0 2-1 0 0,2 15 1 0 0,0-9-92 0 0,1 1 0 0 0,1 0 0 0 0,1-1 1 0 0,1 0-1 0 0,0-1 0 0 0,2 1 0 0 0,9 19 0 0 0,-14-29-27 0 0,1-1-1 0 0,1-1 0 0 0,-1 2 1 0 0,1-1-1 0 0,0-1 0 0 0,0 1 1 0 0,1 0-1 0 0,-1-2 0 0 0,0 1 1 0 0,1 0-1 0 0,0 0 0 0 0,0-1 1 0 0,1 0-1 0 0,-1 0 0 0 0,11 3 1 0 0,-11-5-32 0 0,-1 0 0 0 0,0 0 1 0 0,1 0-1 0 0,-1 0 1 0 0,1-1-1 0 0,-1 1 0 0 0,1-1 1 0 0,0 0-1 0 0,-1-1 1 0 0,1 1-1 0 0,-1-1 1 0 0,1 0-1 0 0,-1 0 0 0 0,0-1 1 0 0,2 1-1 0 0,-2-1 1 0 0,-1 0-1 0 0,1 1 0 0 0,0-1 1 0 0,0 0-1 0 0,6-6 1 0 0,18-15-181 0 0,0-1 1 0 0,24-31 0 0 0,10-20-6940 0 0,-50 60 2449 0 0</inkml:trace>
  <inkml:trace contextRef="#ctx0" brushRef="#br0" timeOffset="1.999">466 1593 14347 0 0,'-3'-3'641'0'0,"-20"-16"499"0"0,22 18-1139 0 0,0 0 0 0 0,0 0 1 0 0,0 0-1 0 0,0 1 0 0 0,-1-1 0 0 0,1 0 0 0 0,0 1 0 0 0,0-1 0 0 0,0 0 0 0 0,-1 1 0 0 0,1 0 0 0 0,0-1 0 0 0,0 1 0 0 0,-1 0 0 0 0,1 0 0 0 0,1 0 0 0 0,-4 0 0 0 0,20 34-79 0 0,86 219 333 0 0,-46-108-73 0 0,13 1-139 0 0,-44-93-162 0 0,-12-26-965 0 0,-1-1 1 0 0,9 34-1 0 0,-33-97-330 0 0,-3 1-1 0 0,0 0 1 0 0,-31-52 0 0 0,23 50 2877 0 0,4 0 1 0 0,-28-76-1 0 0,46 111-1430 0 0,1-1 1 0 0,-1 1 0 0 0,1 0-1 0 0,0-1 1 0 0,0 1 0 0 0,0-1-1 0 0,0 1 1 0 0,0 0-1 0 0,1 0 1 0 0,-1 0 0 0 0,1 0-1 0 0,0 0 1 0 0,0-1-1 0 0,1 1 1 0 0,-1 0 0 0 0,0 0-1 0 0,1 1 1 0 0,2-4-1 0 0,5-5-420 0 0,0 1-1 0 0,0-1 1 0 0,13-11-1 0 0,14-14-5727 0 0,-26 24 2798 0 0</inkml:trace>
  <inkml:trace contextRef="#ctx0" brushRef="#br0" timeOffset="2.998">636 1446 14339 0 0,'-1'0'10'0'0,"0"-1"0"0"0,0 0 1 0 0,0 1-1 0 0,0-1 0 0 0,0 1 0 0 0,-1-1 0 0 0,1 1 1 0 0,0-1-1 0 0,0 1 0 0 0,0 0 0 0 0,-2-1 0 0 0,2 1 1 0 0,0 0-1 0 0,0 0 0 0 0,-1 0 0 0 0,1 0 0 0 0,0 0 1 0 0,0 0-1 0 0,-1 1 0 0 0,1-1 0 0 0,-2 1 0 0 0,2 0-3 0 0,1-1 0 0 0,-1 1 0 0 0,1 0 0 0 0,0 0-1 0 0,-1-1 1 0 0,1 1 0 0 0,-1 0 0 0 0,1 0 0 0 0,0 0-1 0 0,0 0 1 0 0,0 0 0 0 0,-1 0 0 0 0,1-1-1 0 0,0 1 1 0 0,0 0 0 0 0,0 0 0 0 0,0 0 0 0 0,1 0-1 0 0,-1 0 1 0 0,0 0 0 0 0,0 0 0 0 0,1 0 0 0 0,1 8 30 0 0,2 0 0 0 0,-1-1 0 0 0,1 2 1 0 0,6 8-1 0 0,73 130 1418 0 0,63 167 0 0 0,-11-53-1447 0 0,-78-159-1894 0 0,-43-83 296 0 0,-13-19 1359 0 0,-1-1 0 0 0,1 1 0 0 0,-1 0 0 0 0,1-1 0 0 0,0 1 0 0 0,-1 0 0 0 0,1-1 0 0 0,0 1 0 0 0,0-1 0 0 0,0 1 0 0 0,-1-1 0 0 0,1 0 0 0 0,0 1 0 0 0,0-1 0 0 0,0 0 0 0 0,0 1 0 0 0,0-1-1 0 0,-1 0 1 0 0,1 0 0 0 0,0 0 0 0 0,0 0 0 0 0,0 0 0 0 0,2 0 0 0 0</inkml:trace>
  <inkml:trace contextRef="#ctx0" brushRef="#br0" timeOffset="3.998">873 1243 18364 0 0,'-1'-1'4'0'0,"-1"-1"-1"0"0,1 1 1 0 0,0 0-1 0 0,0 0 1 0 0,0 1-1 0 0,1-2 1 0 0,-1 1 0 0 0,0 0-1 0 0,1 0 1 0 0,-1-1-1 0 0,1 1 1 0 0,0-1 0 0 0,-1 1-1 0 0,1-1 1 0 0,0 1-1 0 0,0 0 1 0 0,0-1 0 0 0,0 1-1 0 0,0-1 1 0 0,0 1-1 0 0,0-1 1 0 0,0 1 0 0 0,0 0-1 0 0,1 0 1 0 0,-1 0-1 0 0,1-1 1 0 0,0-1 0 0 0,1 1-11 0 0,-1 0 0 0 0,1 0 0 0 0,1 0 0 0 0,-1 0 1 0 0,0 0-1 0 0,0 1 0 0 0,0-1 0 0 0,0 1 1 0 0,0-1-1 0 0,0 1 0 0 0,1 0 0 0 0,-1 0 0 0 0,1 0 1 0 0,-1 0-1 0 0,1 0 0 0 0,1 0 0 0 0,10-1-33 0 0,0 1 0 0 0,-1 1-1 0 0,2 0 1 0 0,-1 1 0 0 0,0 1-1 0 0,0 0 1 0 0,0 0 0 0 0,-2 2-1 0 0,3-1 1 0 0,-2 2-1 0 0,14 6 1 0 0,5 6-2714 0 0,-12-1-3207 0 0</inkml:trace>
  <inkml:trace contextRef="#ctx0" brushRef="#br0" timeOffset="4.999">856 1724 10538 0 0,'-18'-8'7332'0'0,"18"8"-7292"0"0,-1 0 1 0 0,1 0-1 0 0,-1 0 1 0 0,1 0-1 0 0,0 0 1 0 0,-1-1-1 0 0,1 1 0 0 0,-1 0 1 0 0,1 0-1 0 0,-1 0 1 0 0,1 0-1 0 0,-1-1 1 0 0,1 1-1 0 0,0 0 1 0 0,-1-1-1 0 0,1 1 1 0 0,0 0-1 0 0,-1-1 0 0 0,1 1 1 0 0,0 0-1 0 0,-1 0 1 0 0,1 0-1 0 0,0 0 1 0 0,0-1-1 0 0,-1 1 1 0 0,1-2-1 0 0,16-17-301 0 0,71-66-36 0 0,5 3 0 0 0,135-94 0 0 0,-176 142-2810 0 0,-17 13-2469 0 0,-20 13 346 0 0</inkml:trace>
  <inkml:trace contextRef="#ctx0" brushRef="#br0" timeOffset="5.999">1146 1461 13163 0 0,'-2'-1'151'0'0,"-1"1"0"0"0,0 0 0 0 0,0 0 0 0 0,0 0 0 0 0,-1 0 0 0 0,1 0 0 0 0,0 1 0 0 0,-1-1 0 0 0,1 1 1 0 0,0-1-1 0 0,0 1 0 0 0,0 0 0 0 0,0 0 0 0 0,-5 3 0 0 0,7-3-148 0 0,0-1 1 0 0,1 1 0 0 0,-1 0-1 0 0,1-1 1 0 0,-1 1-1 0 0,1 0 1 0 0,-1 0-1 0 0,1-1 1 0 0,-1 1-1 0 0,1 0 1 0 0,0 0-1 0 0,-1 0 1 0 0,1-1 0 0 0,0 1-1 0 0,0 0 1 0 0,0 0-1 0 0,0 0 1 0 0,-1 0-1 0 0,1 0 1 0 0,1 1-1 0 0,-1 0 16 0 0,1 0 0 0 0,-1 0 0 0 0,1 1 0 0 0,0 0-1 0 0,0-1 1 0 0,0 1 0 0 0,0-1 0 0 0,0 0-1 0 0,1 0 1 0 0,1 2 0 0 0,33 47 401 0 0,-4 3 1 0 0,-2 0-1 0 0,43 110 1 0 0,-43-90-258 0 0,70 117 0 0 0,-89-176 18 0 0,-4-14-320 0 0,-3-28-5689 0 0,-3 23 4011 0 0</inkml:trace>
  <inkml:trace contextRef="#ctx0" brushRef="#br0" timeOffset="6.999">1841 657 16388 0 0,'0'-1'22'0'0,"-1"-1"1"0"0,0 1 0 0 0,0-1-1 0 0,1 1 1 0 0,-1 0 0 0 0,0-1 0 0 0,0 1-1 0 0,0 0 1 0 0,0 0 0 0 0,-1 0-1 0 0,1 0 1 0 0,0 0 0 0 0,-2-2 0 0 0,2 4-25 0 0,1-1 0 0 0,0 0 0 0 0,-1 0 0 0 0,1 0 1 0 0,0 0-1 0 0,-1 0 0 0 0,1 1 0 0 0,0-1 0 0 0,-1 0 1 0 0,1 0-1 0 0,0 1 0 0 0,-1-1 0 0 0,1 0 0 0 0,0 0 0 0 0,0 1 1 0 0,0-1-1 0 0,-1 0 0 0 0,1 1 0 0 0,0-1 0 0 0,0 0 1 0 0,0 1-1 0 0,-1-1 0 0 0,1 0 0 0 0,0 1 0 0 0,0-1 1 0 0,0 0-1 0 0,0 1 0 0 0,0-1 0 0 0,0 0 0 0 0,0 1 1 0 0,0-1-1 0 0,0 1 0 0 0,0 0 0 0 0,1 49-197 0 0,0-40 328 0 0,4 69-441 0 0,-4 0 0 0 0,-13 104 0 0 0,12-181-353 0 0,-3 16-785 0 0</inkml:trace>
  <inkml:trace contextRef="#ctx0" brushRef="#br0" timeOffset="7.999">1837 738 14171 0 0,'0'0'4'0'0,"0"-1"0"0"0,1 1 0 0 0,-1 0 0 0 0,0 0 0 0 0,0 0 0 0 0,1-1 0 0 0,-1 1 0 0 0,0 0 1 0 0,0 0-1 0 0,1-1 0 0 0,-1 1 0 0 0,1 0 0 0 0,-1 0 0 0 0,0-1 0 0 0,1 1 0 0 0,-1 0 0 0 0,0 0 0 0 0,1 0 0 0 0,-1 0 0 0 0,1-1 0 0 0,-1 1 0 0 0,1 0 0 0 0,-1 0 0 0 0,0 0 0 0 0,1 0 1 0 0,-1 0-1 0 0,1 0 0 0 0,-1 0 0 0 0,1 0 0 0 0,-1 0 0 0 0,0 1 0 0 0,1-1 0 0 0,-1 0 0 0 0,1 0 0 0 0,-1 0 0 0 0,1 1 0 0 0,22 3-55 0 0,-17-2 79 0 0,11 2 98 0 0,0 1 1 0 0,-1 0-1 0 0,0 1 1 0 0,28 16 0 0 0,-35-18-493 0 0,0 2 0 0 0,-1 0 0 0 0,16 12 0 0 0,-20-14-587 0 0,0 0 0 0 0,-1 1 0 0 0,1-1-1 0 0,-1 0 1 0 0,0 1 0 0 0,0 0 0 0 0,4 9-1 0 0,-3-3-3175 0 0</inkml:trace>
  <inkml:trace contextRef="#ctx0" brushRef="#br0" timeOffset="8.999">1580 1424 18604 0 0,'-8'-1'758'0'0,"-14"-5"-26"0"0,21 6-732 0 0,1 0-1 0 0,0 0 1 0 0,0 0 0 0 0,0 0 0 0 0,-1 0 0 0 0,1 0 0 0 0,0 0 0 0 0,0 0 0 0 0,-1 0-1 0 0,1 0 1 0 0,0 0 0 0 0,0 0 0 0 0,-1 0 0 0 0,1 0 0 0 0,0 0 0 0 0,0 0-1 0 0,0 0 1 0 0,-1 0 0 0 0,1 0 0 0 0,0 0 0 0 0,0 0 0 0 0,-1-1 0 0 0,1 1 0 0 0,0 0-1 0 0,0 0 1 0 0,0 0 0 0 0,0 0 0 0 0,-1 0 0 0 0,1-1 0 0 0,0 1 0 0 0,0 0-1 0 0,0 0 1 0 0,0 0 0 0 0,0-1 0 0 0,0 1 0 0 0,-1 0 0 0 0,1 0 0 0 0,0-1 0 0 0,0 1-1 0 0,0 0 1 0 0,0 0 0 0 0,0 0 0 0 0,0-1 0 0 0,0 1 0 0 0,0 0 0 0 0,0 0-1 0 0,0 0 1 0 0,0 0 0 0 0,0 0 0 0 0,0-1 0 0 0,31-22-61 0 0,47-44 0 0 0,-34 28 38 0 0,201-178 7 0 0,-215 193-73 0 0,0 1 1 0 0,3 1 0 0 0,55-30 0 0 0,-23 20-2524 0 0,0 1-3508 0 0,-44 20 256 0 0</inkml:trace>
  <inkml:trace contextRef="#ctx0" brushRef="#br0" timeOffset="9.999">2051 1012 16724 0 0,'-3'-1'166'0'0,"0"0"1"0"0,0 0-1 0 0,0 0 1 0 0,0 0 0 0 0,0 1-1 0 0,0 0 1 0 0,0-1-1 0 0,0 1 1 0 0,0 0-1 0 0,0 0 1 0 0,0 1 0 0 0,0-1-1 0 0,0 1 1 0 0,0-1-1 0 0,0 1 1 0 0,0 0 0 0 0,0 0-1 0 0,-3 1 1 0 0,5-1-180 0 0,-1 1 0 0 0,1-1 1 0 0,0 1-1 0 0,0-1 0 0 0,0 1 0 0 0,0 0 1 0 0,0-1-1 0 0,0 1 0 0 0,0 0 0 0 0,0 0 1 0 0,0 0-1 0 0,0 0 0 0 0,1 0 0 0 0,-1-1 1 0 0,1 1-1 0 0,-1 0 0 0 0,1 0 1 0 0,0 0-1 0 0,0 0 0 0 0,0 0 0 0 0,0 0 1 0 0,0 0-1 0 0,0 0 0 0 0,1 0 0 0 0,-1 0 1 0 0,1 0-1 0 0,1 2 0 0 0,7 32 3 0 0,2-1-1 0 0,2-2 0 0 0,2 1 1 0 0,21 32-1 0 0,86 122-364 0 0,-117-182-21 0 0,1 1 1 0 0,0 0-1 0 0,12 9 1 0 0,-16-14 5 0 0,-1 1 0 0 0,1-2 0 0 0,0 1 0 0 0,-1-1 0 0 0,1 0 0 0 0,0 0 0 0 0,1 1 0 0 0,-1-2 0 0 0,0 1 0 0 0,0 0 0 0 0,1 0 0 0 0,-1-1 0 0 0,0 1 0 0 0,1-1 0 0 0,-1 0 0 0 0,1 1 0 0 0,-1-1 0 0 0,5-1-1 0 0</inkml:trace>
  <inkml:trace contextRef="#ctx0" brushRef="#br0" timeOffset="10.999">2352 443 17980 0 0,'-1'-1'43'0'0,"0"0"0"0"0,0 0 1 0 0,0 0-1 0 0,0 0 0 0 0,1 0 1 0 0,-1 1-1 0 0,0-1 0 0 0,0 1 1 0 0,-1-1-1 0 0,1 0 0 0 0,0 1 1 0 0,0-1-1 0 0,-1 1 0 0 0,1-1 1 0 0,0 1-1 0 0,-1 0 0 0 0,1-1 0 0 0,0 1 1 0 0,-1 0-1 0 0,1 0 0 0 0,0 0 1 0 0,-1 0-1 0 0,1 0 0 0 0,-1 0 1 0 0,-1 1-1 0 0,2 0-37 0 0,0 0 0 0 0,0 0 0 0 0,0 1 1 0 0,0-2-1 0 0,0 1 0 0 0,0 0 0 0 0,0 1 0 0 0,0-1 0 0 0,1 1 0 0 0,-1-1 1 0 0,0 1-1 0 0,1-1 0 0 0,-1 1 0 0 0,1-1 0 0 0,0 1 0 0 0,0 0 0 0 0,-1 2 1 0 0,1 11-61 0 0,0-1 1 0 0,1 1-1 0 0,3 19 1 0 0,27 135-2 0 0,-13-82-735 0 0,11 132 0 0 0,-31-191-2774 0 0,-20-146-4152 0 0,14 56 10515 0 0,4 0 0 0 0,4-66-1 0 0,0 127-2757 0 0,0 0 0 0 0,0 1 0 0 0,0-1-1 0 0,1 0 1 0 0,-1 0 0 0 0,0 0-1 0 0,0 1 1 0 0,0-1 0 0 0,1 0-1 0 0,-1 1 1 0 0,0 0 0 0 0,1-1-1 0 0,-1 0 1 0 0,0 1 0 0 0,1-1 0 0 0,-1 0-1 0 0,1 1 1 0 0,-1-1 0 0 0,1 0-1 0 0,0 1 1 0 0,-1-1 0 0 0,1 1-1 0 0,0-1 1 0 0,-1 1 0 0 0,2 0-1 0 0,-1-1 1 0 0,0 1 0 0 0,1-1-3 0 0,0 1 0 0 0,0 0 0 0 0,0-1 0 0 0,0 1 0 0 0,0 0-1 0 0,0 0 1 0 0,0 1 0 0 0,0-1 0 0 0,0 0 0 0 0,0 1 0 0 0,2 0 0 0 0,7 3 16 0 0,0 0 0 0 0,22 12 0 0 0,-28-13 16 0 0,26 14-339 0 0,-12-6-19 0 0,36 14 0 0 0,-49-23-1139 0 0,0-1-1 0 0,0 1 1 0 0,0-1 0 0 0,0 0-1 0 0,-1 0 1 0 0,9 0 0 0 0</inkml:trace>
  <inkml:trace contextRef="#ctx0" brushRef="#br0" timeOffset="11.999">2492 654 13851 0 0,'-28'-6'2893'0'0,"21"6"-2845"0"0,0-2 1 0 0,-1 1 0 0 0,1-1-1 0 0,0 0 1 0 0,-8-3 0 0 0,14 4-39 0 0,0 0 0 0 0,1 1 1 0 0,-1-1-1 0 0,1 0 0 0 0,-1 0 1 0 0,1 0-1 0 0,-1 0 0 0 0,1 0 1 0 0,-1 1-1 0 0,1-1 1 0 0,0 0-1 0 0,-1 0 0 0 0,1 0 1 0 0,0 0-1 0 0,0 0 0 0 0,0 0 1 0 0,0 0-1 0 0,0 0 0 0 0,0 0 1 0 0,0 0-1 0 0,0 0 0 0 0,0 0 1 0 0,1 0-1 0 0,-1 0 0 0 0,0 0 1 0 0,1 1-1 0 0,-1-1 1 0 0,0 0-1 0 0,1 0 0 0 0,-1 0 1 0 0,2-1-1 0 0,19-31-9 0 0,-19 30 13 0 0,22-31 93 0 0,0 2 0 0 0,2 1-1 0 0,2 0 1 0 0,1 2 0 0 0,0 3 0 0 0,40-30-1 0 0,-62 51-88 0 0,0 1-1 0 0,1 0 1 0 0,-1 0 0 0 0,2 1-1 0 0,-2 0 1 0 0,1 0-1 0 0,0 0 1 0 0,15-2-1 0 0,-20 5 3 0 0,-1-1-1 0 0,1 1 1 0 0,0 0-1 0 0,0 0 1 0 0,-1 1-1 0 0,1-1 0 0 0,0 0 1 0 0,0 1-1 0 0,-1 0 1 0 0,1 0-1 0 0,0 0 0 0 0,0 0 1 0 0,0 0-1 0 0,-1 0 1 0 0,0 0-1 0 0,1 1 1 0 0,-1 0-1 0 0,0-1 0 0 0,0 1 1 0 0,0-1-1 0 0,0 1 1 0 0,0 0-1 0 0,0 0 0 0 0,0 0 1 0 0,-1 1-1 0 0,1-1 1 0 0,-1 0-1 0 0,0 1 1 0 0,0-1-1 0 0,1 3 0 0 0,7 20 134 0 0,-3 0 0 0 0,0 0 0 0 0,-1 1 0 0 0,-2 1 0 0 0,1 45 0 0 0,2 1-90 0 0,-3-46-550 0 0,7 72 293 0 0,-8-66-3154 0 0,-2 0-3590 0 0</inkml:trace>
  <inkml:trace contextRef="#ctx0" brushRef="#br0" timeOffset="12.999">2784 997 17476 0 0,'-5'7'194'0'0,"-2"0"0"0"0,2-1 0 0 0,1 2 0 0 0,-1 0 0 0 0,1-2 0 0 0,0 3 0 0 0,1-1 0 0 0,0-1 0 0 0,1 2 0 0 0,-1-1 1 0 0,1 1-1 0 0,1 0 0 0 0,0-1 0 0 0,0 0 0 0 0,1 1 0 0 0,0 8 0 0 0,0-11-215 0 0,0 0-1 0 0,1 0 1 0 0,-1-1 0 0 0,1 1 0 0 0,1 0 0 0 0,-1 0-1 0 0,1 0 1 0 0,0 0 0 0 0,0-1 0 0 0,1 1 0 0 0,0-1-1 0 0,0 0 1 0 0,0 0 0 0 0,0 0 0 0 0,1 0-1 0 0,0 0 1 0 0,0-2 0 0 0,0 2 0 0 0,2-1 0 0 0,-2 0-1 0 0,1 0 1 0 0,0-1 0 0 0,11 5 0 0 0,-13-6 12 0 0,0-1-1 0 0,1 0 1 0 0,-1 0 0 0 0,0 0 0 0 0,0 0 0 0 0,0-1 0 0 0,1 0 0 0 0,-1 1 0 0 0,1-1 0 0 0,-1-1-1 0 0,1 1 1 0 0,-1 0 0 0 0,1-1 0 0 0,0 1 0 0 0,0-1 0 0 0,5-3 0 0 0,-4 2 8 0 0,1 0 0 0 0,-1-1 0 0 0,1-1 0 0 0,-1 1 1 0 0,0-1-1 0 0,-1 0 0 0 0,1 0 0 0 0,7-9 0 0 0,-2 1 19 0 0,0 0-1 0 0,-3-1 0 0 0,1-1 0 0 0,-1 0 1 0 0,0 0-1 0 0,8-23 0 0 0,-10 21 35 0 0,3-8-7 0 0,7-39 0 0 0,-14 58-35 0 0,0-1 1 0 0,0 0-1 0 0,-1 1 0 0 0,0-1 1 0 0,0 0-1 0 0,0 0 1 0 0,-1 0-1 0 0,0 1 0 0 0,0 0 1 0 0,-1-1-1 0 0,1 1 0 0 0,-1 0 1 0 0,-3-6-1 0 0,3 8-5 0 0,0 1-1 0 0,1 0 1 0 0,-1 0 0 0 0,0 0-1 0 0,-1 0 1 0 0,1 1 0 0 0,0-1-1 0 0,0 1 1 0 0,-1-1 0 0 0,1 1-1 0 0,-1-1 1 0 0,0 1-1 0 0,1 0 1 0 0,-1 0 0 0 0,0 0-1 0 0,0 1 1 0 0,1-1 0 0 0,-1 1-1 0 0,0-1 1 0 0,0 1 0 0 0,0 0-1 0 0,0 0 1 0 0,0 0 0 0 0,1 0-1 0 0,0 1 1 0 0,-1-1 0 0 0,-6 3-1 0 0,-3-1 8 0 0,1 2-1 0 0,-1 0 1 0 0,1-1-1 0 0,0 2 0 0 0,-14 8 1 0 0,-5 7-187 0 0,-1 1 0 0 0,1 2 0 0 0,2 1-1 0 0,2 1 1 0 0,-1 1 0 0 0,-31 42 0 0 0,54-60-2130 0 0,26-24-5131 0 0,-8 3 1646 0 0</inkml:trace>
  <inkml:trace contextRef="#ctx0" brushRef="#br0" timeOffset="13.999">3074 142 20940 0 0,'-6'-7'62'0'0,"3"4"-56"0"0,0 1 1 0 0,1-1 0 0 0,-1-1 0 0 0,1 1 0 0 0,0 0 0 0 0,-1-1 0 0 0,2 2-1 0 0,-3-6 1 0 0,4 6-9 0 0,0 1 0 0 0,-1-1 0 0 0,1 0 1 0 0,0 0-1 0 0,1 1 0 0 0,-1-1 0 0 0,0 0 0 0 0,0 1 0 0 0,1 0 0 0 0,-1-1 0 0 0,1 0 0 0 0,-1 1 0 0 0,1-1 0 0 0,0 1 0 0 0,0-1 1 0 0,0 1-1 0 0,0-1 0 0 0,0 1 0 0 0,0-1 0 0 0,0 1 0 0 0,0 0 0 0 0,2-2 0 0 0,4-2-6 0 0,-2 0-1 0 0,2-1 0 0 0,0 1 1 0 0,0 1-1 0 0,1 0 1 0 0,-1 1-1 0 0,2-1 0 0 0,-1 1 1 0 0,0 0-1 0 0,10-2 1 0 0,14-2 6 0 0,39-4-1 0 0,-62 10-91 0 0,0 1 1 0 0,1 0-1 0 0,0 0 0 0 0,-1 1 0 0 0,0 0 0 0 0,9 3 0 0 0,-14-3-237 0 0,-1 1-1 0 0,1-1 1 0 0,-1 0 0 0 0,1 0 0 0 0,-1 1 0 0 0,0-1 0 0 0,1 1 0 0 0,3 3-1 0 0,-6-4-57 0 0,1 0 0 0 0,-1 1 0 0 0,0-1 0 0 0,0 0 0 0 0,0 1 0 0 0,0-1 0 0 0,0 0 0 0 0,0 1 0 0 0,0-1 0 0 0,-1 1 0 0 0,1-1 0 0 0,-1 0 0 0 0,1 1-1 0 0,-1-1 1 0 0,1 1 0 0 0,-1 0 0 0 0,0-1 0 0 0,0 5 0 0 0,-1 5-4988 0 0</inkml:trace>
  <inkml:trace contextRef="#ctx0" brushRef="#br0" timeOffset="14.999">2893 638 14867 0 0,'-37'13'1126'0'0,"36"-12"-888"0"0,3-3 15 0 0,19-11 304 0 0,235-184 2026 0 0,-3 2-1657 0 0,-74 83-3732 0 0,-142 94 809 0 0,5-2-3664 0 0,-28 12 256 0 0</inkml:trace>
  <inkml:trace contextRef="#ctx0" brushRef="#br0" timeOffset="15.999">3394 284 17804 0 0,'-2'0'27'0'0,"0"0"1"0"0,0 0 0 0 0,0 1-1 0 0,-1-1 1 0 0,1 1 0 0 0,0-1-1 0 0,0 1 1 0 0,0-1-1 0 0,0 1 1 0 0,0 0 0 0 0,0 0-1 0 0,0 0 1 0 0,1 0 0 0 0,-1 0-1 0 0,0 1 1 0 0,0-1 0 0 0,1 1-1 0 0,-2-1 1 0 0,2 1-1 0 0,0 0 1 0 0,-1 0 0 0 0,1-1-1 0 0,0 1 1 0 0,0 0 0 0 0,0 0-1 0 0,0-1 1 0 0,0 1 0 0 0,1 0-1 0 0,-1 0 1 0 0,0 0-1 0 0,1 1 1 0 0,0-1 0 0 0,0 0-1 0 0,-1 0 1 0 0,1 0 0 0 0,0 0-1 0 0,1 1 1 0 0,-1-2-1 0 0,0 1 1 0 0,1 0 0 0 0,0 3-1 0 0,3 11 65 0 0,0-1-1 0 0,3 0 0 0 0,-1 0 0 0 0,12 20 1 0 0,-10-19 235 0 0,36 79 524 0 0,-2-5-208 0 0,5-1 0 0 0,74 109-1 0 0,-40-98 759 0 0,-79-110-1317 0 0,-2-16-4250 0 0,0 9-1550 0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4-09-29T14:20:35.330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454 24 7274 0 0,'0'-1'328'0'0,"-1"0"1"0"0,1-1 0 0 0,0 1 0 0 0,0 0 0 0 0,-1-1 0 0 0,1 1 0 0 0,-1 0 0 0 0,1-1-1 0 0,-1 1 1 0 0,0 0 0 0 0,1 0 0 0 0,-1-1 0 0 0,0 1 0 0 0,0 0 0 0 0,0 0 0 0 0,0 0-1 0 0,-2-2 1 0 0,2 3-220 0 0,0 0-1 0 0,-1 0 1 0 0,1 0-1 0 0,0 0 1 0 0,0 0-1 0 0,-1 0 1 0 0,1 0-1 0 0,0 1 1 0 0,0-1-1 0 0,0 0 1 0 0,-1 1-1 0 0,1-1 1 0 0,0 1-1 0 0,0-1 1 0 0,0 1-1 0 0,0-1 1 0 0,0 1-1 0 0,0 0 1 0 0,0-1-1 0 0,0 1 1 0 0,0 0-1 0 0,-1 2 1 0 0,-32 26 94 0 0,-52 62 1 0 0,43-43 132 0 0,1-3 340 0 0,-71 80 688 0 0,95-102-1421 0 0,0 0-1 0 0,2 2 1 0 0,-22 42 0 0 0,34-54-2131 0 0,2-5-2982 0 0,2-2-1442 0 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4-09-29T14:20:35.331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402 1244 12379 0 0,'-2'-1'114'0'0,"0"0"0"0"0,0 0 1 0 0,1-1-1 0 0,-1 1 0 0 0,1-1 0 0 0,0 1 1 0 0,0-1-1 0 0,0 1 0 0 0,0 0 1 0 0,-1-1-1 0 0,1 0 0 0 0,0 0 0 0 0,0 0 1 0 0,1 0-1 0 0,-1 0 0 0 0,0-1 1 0 0,1 1-1 0 0,-1 0 0 0 0,0-4 0 0 0,-4-14 283 0 0,2 0-1 0 0,0-1 0 0 0,1 1 1 0 0,2-31-1 0 0,11-85 40 0 0,-2 56-370 0 0,22-188 1290 0 0,-29 267-3159 0 0</inkml:trace>
  <inkml:trace contextRef="#ctx0" brushRef="#br0" timeOffset="1">19 211 11979 0 0,'-3'1'33'0'0,"2"0"1"0"0,0 0 0 0 0,0 1-1 0 0,0-1 1 0 0,0 1 0 0 0,0-1-1 0 0,0 1 1 0 0,-1-1 0 0 0,2 1-1 0 0,-1-1 1 0 0,0 0 0 0 0,0 1 0 0 0,0 0-1 0 0,1 0 1 0 0,-1 0 0 0 0,1 0-1 0 0,0 0 1 0 0,-1 0 0 0 0,1 0-1 0 0,0-1 1 0 0,0 1 0 0 0,0 0-1 0 0,0 0 1 0 0,0 0 0 0 0,1-1 0 0 0,-1 2-1 0 0,0-1 1 0 0,1 0 0 0 0,0 0-1 0 0,-1 0 1 0 0,1-1 0 0 0,0 1-1 0 0,0 0 1 0 0,0 0 0 0 0,0-1-1 0 0,0 1 1 0 0,2 1 0 0 0,-2-3 36 0 0,-1 1 0 0 0,2-1 0 0 0,0 0 0 0 0,0 0 0 0 0,-1 1 0 0 0,0-1 0 0 0,1 0 0 0 0,-1 0 0 0 0,1-1 0 0 0,-1 1 0 0 0,1 0 1 0 0,-1 0-1 0 0,0-1 0 0 0,1 1 0 0 0,-1-1 0 0 0,0 1 0 0 0,1-1 0 0 0,-1 0 0 0 0,0 1 0 0 0,0-1 0 0 0,0 0 0 0 0,0 0 0 0 0,0 0 0 0 0,0 0 0 0 0,2-2 0 0 0,29-31 141 0 0,-28 30-89 0 0,-1 1-95 0 0,0-2 0 0 0,-1 1 0 0 0,0 0 1 0 0,-1-1-1 0 0,1 0 0 0 0,0 1 1 0 0,-1-1-1 0 0,1 0 0 0 0,-1 0 0 0 0,-1 0 1 0 0,1 0-1 0 0,0 1 0 0 0,-1-1 1 0 0,0 0-1 0 0,0 0 0 0 0,-1 0 0 0 0,1 1 1 0 0,-1-2-1 0 0,0 1 0 0 0,-1 0 0 0 0,-2-7 1 0 0,4 12-25 0 0,0 0 1 0 0,0 0 0 0 0,0 1 0 0 0,0-1-1 0 0,0 0 1 0 0,0 0 0 0 0,0 0-1 0 0,0 0 1 0 0,0 0 0 0 0,0 0-1 0 0,0 0 1 0 0,0 0 0 0 0,0 0 0 0 0,0 0-1 0 0,0 0 1 0 0,0 0 0 0 0,0 0-1 0 0,0 0 1 0 0,0 0 0 0 0,0 0-1 0 0,0 0 1 0 0,0 0 0 0 0,0 0 0 0 0,-1 0-1 0 0,1 0 1 0 0,0 0 0 0 0,0 1-1 0 0,0-1 1 0 0,0 0 0 0 0,0 0-1 0 0,0 0 1 0 0,0 0 0 0 0,0 0 0 0 0,0 0-1 0 0,0 0 1 0 0,0 0 0 0 0,0 0-1 0 0,0 0 1 0 0,0 0 0 0 0,0 0-1 0 0,0-1 1 0 0,0 1 0 0 0,0 0 0 0 0,0 0-1 0 0,0 0 1 0 0,0 0 0 0 0,0 0-1 0 0,0 0 1 0 0,0 0 0 0 0,0 0-1 0 0,0 0 1 0 0,0 0 0 0 0,0 0 0 0 0,0 0-1 0 0,0 0 1 0 0,0 0 0 0 0,-1 10 169 0 0,2 13 84 0 0,9 22 329 0 0,-4-25-375 0 0,0 0 0 0 0,-1 1 0 0 0,-3 1-1 0 0,1-2 1 0 0,-1 2 0 0 0,-2 37 0 0 0,-2-54-146 0 0,0 1 0 0 0,0 0 0 0 0,0 0 0 0 0,-1 0 1 0 0,-1-1-1 0 0,1 1 0 0 0,-1 0 0 0 0,1-1 0 0 0,-1 0 0 0 0,-1-1 0 0 0,2 1 0 0 0,-2 0 0 0 0,0-1 0 0 0,0 0 1 0 0,0 0-1 0 0,0-2 0 0 0,0 2 0 0 0,0-1 0 0 0,-1 0 0 0 0,-1-1 0 0 0,-9 6 0 0 0,16-8-36 0 0,-1 0 0 0 0,1 0 0 0 0,0 0 0 0 0,0 0 0 0 0,0 0 0 0 0,0 0-1 0 0,-1 0 1 0 0,1 1 0 0 0,0-1 0 0 0,0 0 0 0 0,0 0 0 0 0,-1 0 0 0 0,1 0 0 0 0,0 0-1 0 0,0 0 1 0 0,0 0 0 0 0,-1 0 0 0 0,1 0 0 0 0,0 0 0 0 0,0 0 0 0 0,0 0 0 0 0,-1 0-1 0 0,1 0 1 0 0,0 0 0 0 0,0 0 0 0 0,0 0 0 0 0,-1-1 0 0 0,1 1 0 0 0,0 0 0 0 0,0 0-1 0 0,0 0 1 0 0,0 0 0 0 0,-1 0 0 0 0,1 0 0 0 0,0-1 0 0 0,0 1 0 0 0,0 0 0 0 0,0 0-1 0 0,0 0 1 0 0,-1 0 0 0 0,1-2 0 0 0,0 2 0 0 0,0 0 0 0 0,0 0 0 0 0,0 0 0 0 0,0-1-1 0 0,0 1 1 0 0,0 0 0 0 0,0 0 0 0 0,0 0 0 0 0,0-1 0 0 0,0 1 0 0 0,0 0 0 0 0,0 0-1 0 0,0 0 1 0 0,0-1 0 0 0,11-13 554 0 0,19-10-487 0 0,-22 19-44 0 0,1 0-1 0 0,1 1 1 0 0,-1-2 0 0 0,0 3 0 0 0,2-1-1 0 0,12-1 1 0 0,36-15-5741 0 0,-41 10-2167 0 0,-13 6 2511 0 0</inkml:trace>
  <inkml:trace contextRef="#ctx0" brushRef="#br0" timeOffset="2">281 120 13035 0 0,'3'38'3836'0'0,"8"29"-2570"0"0,-6-42-1339 0 0,-1 1 0 0 0,-1-1 0 0 0,-1 41 0 0 0,-2-84-1218 0 0,-2 1 0 0 0,-4-25 0 0 0,-11-35 1945 0 0,4 23 2317 0 0,13 51-2940 0 0,0 1 1 0 0,1-1-1 0 0,-1 0 1 0 0,1 2-1 0 0,0-2 0 0 0,0-1 1 0 0,-1 2-1 0 0,2-1 0 0 0,-1 1 1 0 0,0 0-1 0 0,1-1 0 0 0,0 1 1 0 0,-1 0-1 0 0,0 0 0 0 0,1 0 1 0 0,-1 1-1 0 0,1-1 1 0 0,0 0-1 0 0,0 0 0 0 0,0 1 1 0 0,4-3-1 0 0,-3 2-34 0 0,-1 1 1 0 0,1-1-1 0 0,-2 1 1 0 0,3 0-1 0 0,-1-1 0 0 0,-1 1 1 0 0,1 0-1 0 0,0 1 1 0 0,3-2-1 0 0,-5 2 2 0 0,0 0 1 0 0,0 0-1 0 0,0 0 1 0 0,1 0-1 0 0,-2 0 0 0 0,1 0 1 0 0,0 1-1 0 0,0-1 0 0 0,0 0 1 0 0,0 0-1 0 0,0 1 0 0 0,1-1 1 0 0,-1 1-1 0 0,0-1 0 0 0,0 1 1 0 0,0-1-1 0 0,0 1 0 0 0,0 0 1 0 0,0-1-1 0 0,-1 1 0 0 0,1 0 1 0 0,0 0-1 0 0,0 1 0 0 0,1 0 6 0 0,-1 1 0 0 0,0 0 0 0 0,0-1 0 0 0,0 1 0 0 0,0-1 0 0 0,0 1 0 0 0,0 0 0 0 0,-1-1 0 0 0,0 1-1 0 0,0 0 1 0 0,0 0 0 0 0,0 0 0 0 0,0 1 0 0 0,0-2 0 0 0,0 1 0 0 0,0 0 0 0 0,-1 0 0 0 0,0 0 0 0 0,0-1 0 0 0,-1 5 0 0 0,-3 5 95 0 0,-1 1 0 0 0,-13 22 0 0 0,14-27-12 0 0,14-14 8 0 0,0 2 0 0 0,1 0-1 0 0,0 0 1 0 0,-1 0 0 0 0,2 1-1 0 0,9-2 1 0 0,-19 4-93 0 0,-1 1 0 0 0,1 0 0 0 0,0 0 0 0 0,-1 0-1 0 0,1 0 1 0 0,-1-1 0 0 0,1 1 0 0 0,0 0 0 0 0,-1 0 0 0 0,1 1 0 0 0,0-1 0 0 0,-1 0 0 0 0,2 0 0 0 0,-2 0 0 0 0,1 0 0 0 0,0 0 0 0 0,-1 1-1 0 0,1-1 1 0 0,-1 0 0 0 0,1 1 0 0 0,-1-1 0 0 0,1 0 0 0 0,-1 1 0 0 0,1-1 0 0 0,-1 0 0 0 0,0 1 0 0 0,0-1 0 0 0,1 1 0 0 0,-1-1 0 0 0,0 1 0 0 0,1 0-1 0 0,-1 0 1 0 0,1 0 27 0 0,-1 1-1 0 0,0 0 0 0 0,0 0 0 0 0,0-1 0 0 0,0 1 1 0 0,0 0-1 0 0,0-1 0 0 0,0 0 0 0 0,0 1 0 0 0,0 0 0 0 0,-2 2 1 0 0,-18 41 702 0 0,-5-9-516 0 0,18-28-492 0 0,2 0 0 0 0,-2 2 0 0 0,1-1 0 0 0,0 0 0 0 0,-5 17-1 0 0</inkml:trace>
  <inkml:trace contextRef="#ctx0" brushRef="#br0" timeOffset="3">507 16 16307 0 0,'-2'-15'579'0'0,"4"22"682"0"0,3 26 590 0 0,-10 61 38 0 0,3 45-423 0 0,2-138-1422 0 0,0 1 1 0 0,0-1-1 0 0,0 0 0 0 0,0-1 1 0 0,1 1-1 0 0,-1 0 0 0 0,0 0 1 0 0,0 0-1 0 0,1 0 0 0 0,-1 0 1 0 0,0 0-1 0 0,1 0 0 0 0,-1 0 1 0 0,1 0-1 0 0,-1-1 0 0 0,2 1 1 0 0,-1 0-1 0 0,-1 0 0 0 0,1 0 1 0 0,0-1-1 0 0,-1 1 0 0 0,1 0 1 0 0,0-1-1 0 0,0 1 0 0 0,2 1 1 0 0,-2-2-9 0 0,1 0 0 0 0,0 1 0 0 0,0-1 0 0 0,-1 0 0 0 0,1 0 1 0 0,0 0-1 0 0,-1 0 0 0 0,1-1 0 0 0,0 1 0 0 0,0 0 0 0 0,0-1 0 0 0,1 1 1 0 0,1-2-1 0 0,7-4 38 0 0,2 0 0 0 0,-1 0 0 0 0,14-11 0 0 0,-17 9 66 0 0,8-3-1085 0 0,36-20 3272 0 0,-24 22-5027 0 0,1 9-7451 0 0,-23 1 1581 0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4-09-29T14:20:35.335"/>
    </inkml:context>
    <inkml:brush xml:id="br0">
      <inkml:brushProperty name="width" value="0.035" units="cm"/>
      <inkml:brushProperty name="height" value="0.035" units="cm"/>
      <inkml:brushProperty name="color" value="#E71224"/>
    </inkml:brush>
  </inkml:definitions>
  <inkml:trace contextRef="#ctx0" brushRef="#br0">1 216 9234 0 0,'2'2'597'0'0,"0"-1"0"0"0,0 0 0 0 0,0-1 0 0 0,0 0 0 0 0,0 1 0 0 0,1-1 0 0 0,-1 0 1 0 0,0 0-1 0 0,0 0 0 0 0,0 0 0 0 0,0-1 0 0 0,1 1 0 0 0,1-1 0 0 0,38-17 1592 0 0,-32 13-2535 0 0,0-1 0 0 0,-2-1 0 0 0,1 1 0 0 0,-1-1 0 0 0,0 0 0 0 0,11-13 0 0 0,-4-3-3871 0 0,-6 8-3737 0 0</inkml:trace>
  <inkml:trace contextRef="#ctx0" brushRef="#br0" timeOffset="1">73 197 14475 0 0,'-1'0'10'0'0,"1"1"1"0"0,-1-1-1 0 0,1 0 1 0 0,-1 1-1 0 0,1-1 0 0 0,-1 1 1 0 0,1-1-1 0 0,-1 1 0 0 0,1-1 1 0 0,-1 1-1 0 0,1-1 0 0 0,-1 1 1 0 0,1 0-1 0 0,0-1 0 0 0,-1 1 1 0 0,1 0-1 0 0,0-1 0 0 0,0 1 1 0 0,-1 0-1 0 0,1-1 1 0 0,0 1-1 0 0,0 0 0 0 0,0-1 1 0 0,0 1-1 0 0,0 0 0 0 0,0 0 1 0 0,0-1-1 0 0,0 1 0 0 0,0 0 1 0 0,0 0-1 0 0,0-1 0 0 0,1 3 1 0 0,3 31-114 0 0,-3-29 120 0 0,0 6-131 0 0,11 48 641 0 0,-12-57-477 0 0,1 2 1 0 0,0-2-1 0 0,0 1 1 0 0,0-1 0 0 0,1 1-1 0 0,-1-1 1 0 0,0 1-1 0 0,1-1 1 0 0,-1 0-1 0 0,1 0 1 0 0,0 0 0 0 0,0 0-1 0 0,0 0 1 0 0,0 1-1 0 0,0-2 1 0 0,0 1 0 0 0,5 2-1 0 0,-6-4-6 0 0,0 0-1 0 0,0 0 1 0 0,1 0 0 0 0,-1 0-1 0 0,0 0 1 0 0,0 0-1 0 0,0 0 1 0 0,1-1 0 0 0,-1 1-1 0 0,0-1 1 0 0,0 1-1 0 0,0 0 1 0 0,0-1 0 0 0,0 0-1 0 0,0 1 1 0 0,0-1-1 0 0,0 0 1 0 0,0 1 0 0 0,0-1-1 0 0,1-3 1 0 0,22-21 119 0 0,-16 15-204 0 0,-8 10 41 0 0,8-9 7 0 0,1 1 1 0 0,0-1-1 0 0,0 1 1 0 0,13-7-1 0 0,-21 13-7 0 0,0 1-1 0 0,0 0 0 0 0,0 1 0 0 0,1-1 0 0 0,-1 0 1 0 0,0 0-1 0 0,0 1 0 0 0,1-1 0 0 0,-1 1 0 0 0,0 0 1 0 0,1-1-1 0 0,-1 1 0 0 0,1 0 0 0 0,0 0 0 0 0,-1 0 1 0 0,1 0-1 0 0,-1 0 0 0 0,0 0 0 0 0,1 0 0 0 0,-1 0 0 0 0,1 0 1 0 0,-1 1-1 0 0,0-1 0 0 0,0 1 0 0 0,1-1 0 0 0,-1 1 1 0 0,0-1-1 0 0,0 1 0 0 0,1 0 0 0 0,-1 0 0 0 0,0 0 1 0 0,0-1-1 0 0,0 2 0 0 0,0-1 0 0 0,0 1 0 0 0,0-1 0 0 0,0 0 1 0 0,0 0-1 0 0,-1 0 0 0 0,1 0 0 0 0,0 1 0 0 0,-1-1 1 0 0,1 0-1 0 0,-1 1 0 0 0,1-1 0 0 0,-1 0 0 0 0,0 1 1 0 0,1-1-1 0 0,-1 3 0 0 0,1 0 104 0 0,-1 2 0 0 0,0-1 0 0 0,0-1 0 0 0,0 1 0 0 0,-1 0 0 0 0,1-1 0 0 0,-1 2 0 0 0,0-1-1 0 0,0-1 1 0 0,-1 1 0 0 0,1-1 0 0 0,-1 0 0 0 0,0 2 0 0 0,0-2 0 0 0,-1 0 0 0 0,1 0 0 0 0,-1 0 0 0 0,-5 6 0 0 0,-2 1 39 0 0,1 0 1 0 0,-1 0-1 0 0,-1-1 1 0 0,-20 15 0 0 0,23-23-2604 0 0,9-11-4954 0 0,2 3 1662 0 0</inkml:trace>
  <inkml:trace contextRef="#ctx0" brushRef="#br0" timeOffset="2">345 68 15131 0 0,'0'1'120'0'0,"-1"1"-1"0"0,1 0 0 0 0,0 0 0 0 0,-1 0 1 0 0,1-1-1 0 0,0 1 0 0 0,0-1 0 0 0,0 1 1 0 0,0 0-1 0 0,0-1 0 0 0,0 1 1 0 0,0 0-1 0 0,1-1 0 0 0,0 3 0 0 0,4 35 1604 0 0,6 41-647 0 0,-4-30-1217 0 0,14 59 0 0 0</inkml:trace>
  <inkml:trace contextRef="#ctx0" brushRef="#br0" timeOffset="3">357 199 12379 0 0,'-1'-2'156'0'0,"0"0"0"0"0,0-1 0 0 0,0 1 1 0 0,0-2-1 0 0,0 1 0 0 0,1 1 0 0 0,-1-1 1 0 0,1 1-1 0 0,0-1 0 0 0,-1 0 1 0 0,1 0-1 0 0,1 1 0 0 0,-1-1 0 0 0,0-1 1 0 0,0 2-1 0 0,1-1 0 0 0,0 1 0 0 0,-1-1 1 0 0,1 0-1 0 0,0 1 0 0 0,0-1 0 0 0,0 1 1 0 0,1 0-1 0 0,-1-1 0 0 0,1 1 0 0 0,-1-1 1 0 0,1 1-1 0 0,-1 0 0 0 0,1 0 1 0 0,0 0-1 0 0,0 0 0 0 0,0 1 0 0 0,0-1 1 0 0,3-1-1 0 0,-3 2-120 0 0,-1-1-1 0 0,1 1 1 0 0,0 0 0 0 0,0-1 0 0 0,0 1 0 0 0,0 0 0 0 0,0 0-1 0 0,0 1 1 0 0,0-2 0 0 0,0 1 0 0 0,0 1 0 0 0,1-1 0 0 0,0 1-1 0 0,2 0 1 0 0,-3 0-27 0 0,-1 0-1 0 0,1 0 1 0 0,-1 0 0 0 0,0 1-1 0 0,0-1 1 0 0,1 1 0 0 0,-1-1-1 0 0,0 2 1 0 0,0-2 0 0 0,1 1-1 0 0,-1 0 1 0 0,0 0 0 0 0,0 0-1 0 0,0-1 1 0 0,0 1-1 0 0,0 0 1 0 0,0 0 0 0 0,1 2-1 0 0,-1 0-1 0 0,1-1 1 0 0,-1 1-1 0 0,0 0 0 0 0,0 0 0 0 0,0 0 0 0 0,0 1 0 0 0,0-1 0 0 0,0 0 0 0 0,-1 0 0 0 0,0 0 1 0 0,1 0-1 0 0,-1 0 0 0 0,0 0 0 0 0,-1 0 0 0 0,1 1 0 0 0,0-1 0 0 0,-1 0 0 0 0,0 0 0 0 0,1 0 1 0 0,-3 4-1 0 0,-20 34 6 0 0,19-36 69 0 0,1 0-1 0 0,-1 0 0 0 0,0 0 1 0 0,1 2-1 0 0,0-2 0 0 0,-2 10 0 0 0,41-34 498 0 0,-31 14-568 0 0,0 2 0 0 0,0-1 0 0 0,0 1 0 0 0,0 0 0 0 0,1 1 0 0 0,9-4-1 0 0,-14 5-5 0 0,0 1-1 0 0,0 0 0 0 0,0 0 0 0 0,0 0 1 0 0,0 0-1 0 0,0 0 0 0 0,0 0 0 0 0,0 0 0 0 0,0 1 1 0 0,0-1-1 0 0,0 0 0 0 0,0 0 0 0 0,0 1 1 0 0,0-1-1 0 0,0 1 0 0 0,0-1 0 0 0,0 1 1 0 0,1 0-1 0 0,-1 1 6 0 0,1-1 0 0 0,-1 1 1 0 0,0-1-1 0 0,0 1 1 0 0,0 0-1 0 0,0-1 0 0 0,0 1 1 0 0,0 0-1 0 0,-1 0 0 0 0,1 1 1 0 0,-1-2-1 0 0,1 1 0 0 0,0 3 1 0 0,-1 2 58 0 0,0 0 0 0 0,0 1 1 0 0,-1-1-1 0 0,0 0 0 0 0,0 0 1 0 0,-1 1-1 0 0,1-1 0 0 0,-1-1 1 0 0,-1 1-1 0 0,1-1 0 0 0,-1 2 1 0 0,0-2-1 0 0,-1 0 1 0 0,1 0-1 0 0,-1 1 0 0 0,0-2 1 0 0,-1 0-1 0 0,1 1 0 0 0,-1-1 1 0 0,0-1-1 0 0,0 2 0 0 0,-1-2 1 0 0,-9 6-1 0 0,15-10-129 0 0,0 1 1 0 0,0-1-1 0 0,-1 0 1 0 0,1 0-1 0 0,0 0 1 0 0,0 0-1 0 0,0 1 1 0 0,0-1-1 0 0,-1 0 0 0 0,1 0 1 0 0,0 0-1 0 0,0 0 1 0 0,0 0-1 0 0,-1 1 1 0 0,1-1-1 0 0,0 0 1 0 0,0 0-1 0 0,-1 0 0 0 0,1 0 1 0 0,0 0-1 0 0,0 0 1 0 0,-1 0-1 0 0,1 0 1 0 0,0 0-1 0 0,0 0 0 0 0,-1 0 1 0 0,1 0-1 0 0,0 0 1 0 0,0 0-1 0 0,-1 0 1 0 0,1 0-1 0 0,0 0 1 0 0,0-1-1 0 0,0 1 0 0 0,-1 0 1 0 0,1 0-1 0 0,0 0 1 0 0,0 0-1 0 0,-1 0 1 0 0,1 0-1 0 0,0-1 1 0 0,0 1-1 0 0,0 0 0 0 0,0 0 1 0 0,-1 0-1 0 0,1-1 1 0 0,0 1-1 0 0,0 0 1 0 0,0 0-1 0 0,0-1 1 0 0,0 1-1 0 0,0 0 0 0 0,0 0 1 0 0,0-1-1 0 0,0 1 1 0 0,0 0-1 0 0,-1 0 1 0 0,1-1-1 0 0,0 1 0 0 0,0 0 1 0 0,6-17-8536 0 0,-2 10 2966 0 0</inkml:trace>
  <inkml:trace contextRef="#ctx0" brushRef="#br0" timeOffset="4">587 11 11426 0 0,'1'-11'3908'0'0,"2"18"-1927"0"0,1 21-25 0 0,-13 147 1375 0 0,9-173-3250 0 0,0 1-1 0 0,0 0 0 0 0,0 0 1 0 0,0-1-1 0 0,0 0 0 0 0,1 1 1 0 0,-1-1-1 0 0,1 0 0 0 0,0 4 1 0 0,0-5-53 0 0,-1-1 1 0 0,0 1-1 0 0,1-1 1 0 0,-1 1-1 0 0,0-1 1 0 0,1 1-1 0 0,-1-1 1 0 0,0 0-1 0 0,1 1 1 0 0,-1-1-1 0 0,1 1 0 0 0,-1-1 1 0 0,1 0-1 0 0,-1 1 1 0 0,1-1-1 0 0,-1 0 1 0 0,1 0-1 0 0,0 2 1 0 0,-1-2-1 0 0,1 0 1 0 0,-1 0-1 0 0,1 0 1 0 0,-1 0-1 0 0,2 0 1 0 0,1 0 49 0 0,1-2 0 0 0,0 1 0 0 0,0 0 0 0 0,-1 0 0 0 0,1-1 0 0 0,-1 0-1 0 0,1 1 1 0 0,-1-1 0 0 0,6-4 0 0 0,56-32 431 0 0,-35 22 97 0 0,32-25 1 0 0,-53 32-28 0 0,-6 5-2733 0 0</inkml:trace>
</inkml: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hyperlink" Target="https://dmcbiztower.modoo.at/?link=4a5ntzuo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www.worker.co.kr/link/2002R100.asp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biz.chosun.com/site/data/html_dir/2015/11/25/2015112502475.html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s://m.businesspost.co.kr/BP?command=mobile_view&amp;num=33842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B9A345-9170-4CFF-9957-459127805E90}">
  <sheetPr>
    <pageSetUpPr autoPageBreaks="0"/>
  </sheetPr>
  <dimension ref="A2:M272"/>
  <sheetViews>
    <sheetView showGridLines="0" zoomScale="80" zoomScaleNormal="80" workbookViewId="0">
      <selection activeCell="J2" sqref="J1:M2"/>
    </sheetView>
  </sheetViews>
  <sheetFormatPr defaultRowHeight="17.399999999999999"/>
  <cols>
    <col min="1" max="1" width="4.296875" customWidth="1"/>
  </cols>
  <sheetData>
    <row r="2" spans="1:13" ht="30">
      <c r="B2" s="3" t="s">
        <v>0</v>
      </c>
      <c r="C2" s="3"/>
      <c r="D2" s="3"/>
      <c r="E2" s="3"/>
      <c r="F2" s="3"/>
      <c r="G2" s="3"/>
      <c r="H2" s="3"/>
      <c r="I2" s="3"/>
      <c r="J2" s="3"/>
      <c r="K2" s="3"/>
      <c r="L2" s="3"/>
      <c r="M2" s="2"/>
    </row>
    <row r="4" spans="1:13">
      <c r="A4" t="s">
        <v>77</v>
      </c>
      <c r="B4" s="6" t="s">
        <v>1</v>
      </c>
      <c r="C4" s="5"/>
      <c r="D4" s="5"/>
      <c r="E4" s="5"/>
      <c r="F4" s="5"/>
      <c r="G4" s="5"/>
      <c r="H4" s="5"/>
      <c r="I4" s="5"/>
      <c r="J4" s="5"/>
      <c r="K4" s="5"/>
    </row>
    <row r="6" spans="1:13">
      <c r="B6" s="1" t="s">
        <v>2</v>
      </c>
    </row>
    <row r="7" spans="1:13">
      <c r="B7" t="s">
        <v>3</v>
      </c>
    </row>
    <row r="8" spans="1:13">
      <c r="B8" s="4" t="s">
        <v>4</v>
      </c>
    </row>
    <row r="9" spans="1:13">
      <c r="B9" s="4" t="s">
        <v>5</v>
      </c>
    </row>
    <row r="10" spans="1:13">
      <c r="B10" s="4"/>
    </row>
    <row r="11" spans="1:13">
      <c r="B11" s="1" t="s">
        <v>6</v>
      </c>
    </row>
    <row r="12" spans="1:13">
      <c r="B12" s="4" t="s">
        <v>7</v>
      </c>
    </row>
    <row r="13" spans="1:13">
      <c r="B13" s="4" t="s">
        <v>8</v>
      </c>
    </row>
    <row r="14" spans="1:13">
      <c r="B14" s="4" t="s">
        <v>9</v>
      </c>
    </row>
    <row r="16" spans="1:13">
      <c r="B16" s="1" t="s">
        <v>10</v>
      </c>
    </row>
    <row r="17" spans="1:11">
      <c r="B17" t="s">
        <v>11</v>
      </c>
    </row>
    <row r="18" spans="1:11">
      <c r="B18" t="s">
        <v>12</v>
      </c>
    </row>
    <row r="19" spans="1:11">
      <c r="B19" t="s">
        <v>13</v>
      </c>
    </row>
    <row r="21" spans="1:11">
      <c r="B21" s="1" t="s">
        <v>14</v>
      </c>
    </row>
    <row r="22" spans="1:11">
      <c r="B22" t="s">
        <v>15</v>
      </c>
    </row>
    <row r="24" spans="1:11">
      <c r="A24" t="s">
        <v>77</v>
      </c>
      <c r="B24" s="6" t="s">
        <v>16</v>
      </c>
      <c r="C24" s="6"/>
      <c r="D24" s="6"/>
      <c r="E24" s="6"/>
      <c r="F24" s="6"/>
      <c r="G24" s="6"/>
      <c r="H24" s="6"/>
      <c r="I24" s="6"/>
      <c r="J24" s="6"/>
      <c r="K24" s="6"/>
    </row>
    <row r="26" spans="1:11">
      <c r="B26" t="s">
        <v>17</v>
      </c>
    </row>
    <row r="27" spans="1:11">
      <c r="B27" t="s">
        <v>18</v>
      </c>
    </row>
    <row r="29" spans="1:11">
      <c r="B29" t="s">
        <v>21</v>
      </c>
    </row>
    <row r="30" spans="1:11">
      <c r="B30" s="7" t="s">
        <v>19</v>
      </c>
    </row>
    <row r="31" spans="1:11">
      <c r="B31" s="7" t="s">
        <v>20</v>
      </c>
    </row>
    <row r="33" spans="1:11">
      <c r="B33" t="s">
        <v>22</v>
      </c>
    </row>
    <row r="34" spans="1:11">
      <c r="B34" s="7" t="s">
        <v>23</v>
      </c>
    </row>
    <row r="35" spans="1:11">
      <c r="B35" s="7" t="s">
        <v>24</v>
      </c>
    </row>
    <row r="36" spans="1:11">
      <c r="B36" s="7" t="s">
        <v>25</v>
      </c>
    </row>
    <row r="37" spans="1:11">
      <c r="B37" s="7" t="s">
        <v>26</v>
      </c>
    </row>
    <row r="39" spans="1:11">
      <c r="B39" s="8" t="s">
        <v>27</v>
      </c>
    </row>
    <row r="40" spans="1:11">
      <c r="B40" s="8" t="s">
        <v>28</v>
      </c>
    </row>
    <row r="42" spans="1:11">
      <c r="B42" s="7" t="s">
        <v>30</v>
      </c>
    </row>
    <row r="43" spans="1:11">
      <c r="B43" s="7" t="s">
        <v>29</v>
      </c>
    </row>
    <row r="44" spans="1:11">
      <c r="B44" s="7" t="s">
        <v>32</v>
      </c>
    </row>
    <row r="45" spans="1:11">
      <c r="B45" s="7" t="s">
        <v>31</v>
      </c>
    </row>
    <row r="48" spans="1:11">
      <c r="A48" t="s">
        <v>77</v>
      </c>
      <c r="B48" s="6" t="s">
        <v>33</v>
      </c>
      <c r="C48" s="5"/>
      <c r="D48" s="5"/>
      <c r="E48" s="5"/>
      <c r="F48" s="5"/>
      <c r="G48" s="5"/>
      <c r="H48" s="5"/>
      <c r="I48" s="5"/>
      <c r="J48" s="5"/>
      <c r="K48" s="5"/>
    </row>
    <row r="50" spans="2:2">
      <c r="B50" t="s">
        <v>34</v>
      </c>
    </row>
    <row r="51" spans="2:2">
      <c r="B51" t="s">
        <v>40</v>
      </c>
    </row>
    <row r="53" spans="2:2">
      <c r="B53" s="7" t="s">
        <v>42</v>
      </c>
    </row>
    <row r="54" spans="2:2">
      <c r="B54" s="7" t="s">
        <v>43</v>
      </c>
    </row>
    <row r="55" spans="2:2">
      <c r="B55" s="7" t="s">
        <v>44</v>
      </c>
    </row>
    <row r="56" spans="2:2">
      <c r="B56" s="7" t="s">
        <v>41</v>
      </c>
    </row>
    <row r="57" spans="2:2">
      <c r="B57" s="7" t="s">
        <v>47</v>
      </c>
    </row>
    <row r="59" spans="2:2">
      <c r="B59" s="8" t="s">
        <v>45</v>
      </c>
    </row>
    <row r="60" spans="2:2">
      <c r="B60" s="9" t="s">
        <v>46</v>
      </c>
    </row>
    <row r="61" spans="2:2">
      <c r="B61" s="9"/>
    </row>
    <row r="81" spans="2:2">
      <c r="B81" t="s">
        <v>35</v>
      </c>
    </row>
    <row r="82" spans="2:2">
      <c r="B82" t="s">
        <v>36</v>
      </c>
    </row>
    <row r="83" spans="2:2">
      <c r="B83" t="s">
        <v>37</v>
      </c>
    </row>
    <row r="84" spans="2:2">
      <c r="B84" t="s">
        <v>38</v>
      </c>
    </row>
    <row r="85" spans="2:2">
      <c r="B85" t="s">
        <v>54</v>
      </c>
    </row>
    <row r="87" spans="2:2">
      <c r="B87" t="s">
        <v>39</v>
      </c>
    </row>
    <row r="88" spans="2:2">
      <c r="B88" t="s">
        <v>48</v>
      </c>
    </row>
    <row r="89" spans="2:2">
      <c r="B89" t="s">
        <v>49</v>
      </c>
    </row>
    <row r="90" spans="2:2">
      <c r="B90" t="s">
        <v>50</v>
      </c>
    </row>
    <row r="92" spans="2:2">
      <c r="B92" t="s">
        <v>51</v>
      </c>
    </row>
    <row r="93" spans="2:2">
      <c r="B93" t="s">
        <v>52</v>
      </c>
    </row>
    <row r="94" spans="2:2">
      <c r="B94" t="s">
        <v>53</v>
      </c>
    </row>
    <row r="95" spans="2:2">
      <c r="B95" t="s">
        <v>55</v>
      </c>
    </row>
    <row r="97" spans="2:2">
      <c r="B97" t="s">
        <v>56</v>
      </c>
    </row>
    <row r="98" spans="2:2">
      <c r="B98" t="s">
        <v>57</v>
      </c>
    </row>
    <row r="99" spans="2:2">
      <c r="B99" t="s">
        <v>75</v>
      </c>
    </row>
    <row r="100" spans="2:2">
      <c r="B100" t="s">
        <v>76</v>
      </c>
    </row>
    <row r="102" spans="2:2">
      <c r="B102" t="s">
        <v>58</v>
      </c>
    </row>
    <row r="103" spans="2:2">
      <c r="B103" t="s">
        <v>59</v>
      </c>
    </row>
    <row r="104" spans="2:2">
      <c r="B104" t="s">
        <v>60</v>
      </c>
    </row>
    <row r="105" spans="2:2">
      <c r="B105" t="s">
        <v>61</v>
      </c>
    </row>
    <row r="107" spans="2:2">
      <c r="B107" t="s">
        <v>62</v>
      </c>
    </row>
    <row r="108" spans="2:2">
      <c r="B108" t="s">
        <v>63</v>
      </c>
    </row>
    <row r="109" spans="2:2">
      <c r="B109" t="s">
        <v>64</v>
      </c>
    </row>
    <row r="110" spans="2:2">
      <c r="B110" t="s">
        <v>65</v>
      </c>
    </row>
    <row r="112" spans="2:2">
      <c r="B112" t="s">
        <v>66</v>
      </c>
    </row>
    <row r="113" spans="2:2">
      <c r="B113" t="s">
        <v>67</v>
      </c>
    </row>
    <row r="114" spans="2:2">
      <c r="B114" t="s">
        <v>68</v>
      </c>
    </row>
    <row r="116" spans="2:2">
      <c r="B116" t="s">
        <v>78</v>
      </c>
    </row>
    <row r="117" spans="2:2">
      <c r="B117" t="s">
        <v>69</v>
      </c>
    </row>
    <row r="118" spans="2:2">
      <c r="B118" t="s">
        <v>70</v>
      </c>
    </row>
    <row r="119" spans="2:2">
      <c r="B119" t="s">
        <v>71</v>
      </c>
    </row>
    <row r="121" spans="2:2">
      <c r="B121" t="s">
        <v>72</v>
      </c>
    </row>
    <row r="122" spans="2:2">
      <c r="B122" t="s">
        <v>73</v>
      </c>
    </row>
    <row r="123" spans="2:2">
      <c r="B123" t="s">
        <v>74</v>
      </c>
    </row>
    <row r="125" spans="2:2">
      <c r="B125" t="s">
        <v>79</v>
      </c>
    </row>
    <row r="126" spans="2:2">
      <c r="B126" t="s">
        <v>80</v>
      </c>
    </row>
    <row r="127" spans="2:2">
      <c r="B127" t="s">
        <v>81</v>
      </c>
    </row>
    <row r="128" spans="2:2">
      <c r="B128" t="s">
        <v>82</v>
      </c>
    </row>
    <row r="130" spans="1:11">
      <c r="B130" t="s">
        <v>83</v>
      </c>
    </row>
    <row r="131" spans="1:11">
      <c r="B131" t="s">
        <v>84</v>
      </c>
    </row>
    <row r="132" spans="1:11">
      <c r="B132" t="s">
        <v>85</v>
      </c>
    </row>
    <row r="133" spans="1:11">
      <c r="B133" t="s">
        <v>86</v>
      </c>
    </row>
    <row r="134" spans="1:11">
      <c r="B134" t="s">
        <v>87</v>
      </c>
    </row>
    <row r="135" spans="1:11">
      <c r="B135" t="s">
        <v>88</v>
      </c>
    </row>
    <row r="138" spans="1:11">
      <c r="A138" t="s">
        <v>77</v>
      </c>
      <c r="B138" s="6" t="s">
        <v>90</v>
      </c>
      <c r="C138" s="6"/>
      <c r="D138" s="6"/>
      <c r="E138" s="6"/>
      <c r="F138" s="6"/>
      <c r="G138" s="6"/>
      <c r="H138" s="6"/>
      <c r="I138" s="6"/>
      <c r="J138" s="6"/>
      <c r="K138" s="6"/>
    </row>
    <row r="154" spans="2:2">
      <c r="B154" t="s">
        <v>89</v>
      </c>
    </row>
    <row r="155" spans="2:2">
      <c r="B155" t="s">
        <v>91</v>
      </c>
    </row>
    <row r="156" spans="2:2">
      <c r="B156" t="s">
        <v>92</v>
      </c>
    </row>
    <row r="158" spans="2:2">
      <c r="B158" t="s">
        <v>93</v>
      </c>
    </row>
    <row r="159" spans="2:2">
      <c r="B159" t="s">
        <v>94</v>
      </c>
    </row>
    <row r="160" spans="2:2">
      <c r="B160" t="s">
        <v>95</v>
      </c>
    </row>
    <row r="162" spans="2:2">
      <c r="B162" t="s">
        <v>96</v>
      </c>
    </row>
    <row r="163" spans="2:2">
      <c r="B163" t="s">
        <v>97</v>
      </c>
    </row>
    <row r="164" spans="2:2">
      <c r="B164" t="s">
        <v>98</v>
      </c>
    </row>
    <row r="165" spans="2:2">
      <c r="B165" t="s">
        <v>99</v>
      </c>
    </row>
    <row r="167" spans="2:2">
      <c r="B167" t="s">
        <v>100</v>
      </c>
    </row>
    <row r="168" spans="2:2">
      <c r="B168" t="s">
        <v>101</v>
      </c>
    </row>
    <row r="169" spans="2:2">
      <c r="B169" t="s">
        <v>102</v>
      </c>
    </row>
    <row r="171" spans="2:2">
      <c r="B171" t="s">
        <v>103</v>
      </c>
    </row>
    <row r="172" spans="2:2">
      <c r="B172" t="s">
        <v>104</v>
      </c>
    </row>
    <row r="173" spans="2:2">
      <c r="B173" t="s">
        <v>105</v>
      </c>
    </row>
    <row r="175" spans="2:2">
      <c r="B175" t="s">
        <v>106</v>
      </c>
    </row>
    <row r="176" spans="2:2">
      <c r="B176" t="s">
        <v>107</v>
      </c>
    </row>
    <row r="177" spans="1:11">
      <c r="B177" t="s">
        <v>108</v>
      </c>
    </row>
    <row r="178" spans="1:11">
      <c r="B178" t="s">
        <v>109</v>
      </c>
    </row>
    <row r="180" spans="1:11">
      <c r="B180" t="s">
        <v>110</v>
      </c>
    </row>
    <row r="181" spans="1:11">
      <c r="B181" t="s">
        <v>111</v>
      </c>
    </row>
    <row r="182" spans="1:11">
      <c r="B182" t="s">
        <v>112</v>
      </c>
    </row>
    <row r="184" spans="1:11">
      <c r="B184" t="s">
        <v>113</v>
      </c>
    </row>
    <row r="185" spans="1:11">
      <c r="B185" t="s">
        <v>114</v>
      </c>
    </row>
    <row r="186" spans="1:11">
      <c r="B186" t="s">
        <v>115</v>
      </c>
    </row>
    <row r="187" spans="1:11">
      <c r="B187" t="s">
        <v>116</v>
      </c>
    </row>
    <row r="190" spans="1:11">
      <c r="A190" t="s">
        <v>77</v>
      </c>
      <c r="B190" s="6" t="s">
        <v>117</v>
      </c>
      <c r="C190" s="6"/>
      <c r="D190" s="6"/>
      <c r="E190" s="6"/>
      <c r="F190" s="6"/>
      <c r="G190" s="6"/>
      <c r="H190" s="6"/>
      <c r="I190" s="6"/>
      <c r="J190" s="6"/>
      <c r="K190" s="6"/>
    </row>
    <row r="192" spans="1:11">
      <c r="B192" t="s">
        <v>118</v>
      </c>
    </row>
    <row r="193" spans="2:2">
      <c r="B193" t="s">
        <v>119</v>
      </c>
    </row>
    <row r="195" spans="2:2">
      <c r="B195" s="1" t="s">
        <v>120</v>
      </c>
    </row>
    <row r="196" spans="2:2">
      <c r="B196" t="s">
        <v>121</v>
      </c>
    </row>
    <row r="197" spans="2:2">
      <c r="B197" t="s">
        <v>122</v>
      </c>
    </row>
    <row r="199" spans="2:2">
      <c r="B199" t="s">
        <v>123</v>
      </c>
    </row>
    <row r="200" spans="2:2">
      <c r="B200" t="s">
        <v>124</v>
      </c>
    </row>
    <row r="201" spans="2:2">
      <c r="B201" t="s">
        <v>125</v>
      </c>
    </row>
    <row r="202" spans="2:2">
      <c r="B202" t="s">
        <v>126</v>
      </c>
    </row>
    <row r="204" spans="2:2">
      <c r="B204" t="s">
        <v>127</v>
      </c>
    </row>
    <row r="205" spans="2:2">
      <c r="B205" t="s">
        <v>129</v>
      </c>
    </row>
    <row r="206" spans="2:2">
      <c r="B206" t="s">
        <v>130</v>
      </c>
    </row>
    <row r="207" spans="2:2">
      <c r="B207" t="s">
        <v>128</v>
      </c>
    </row>
    <row r="208" spans="2:2">
      <c r="B208" t="s">
        <v>131</v>
      </c>
    </row>
    <row r="210" spans="1:11">
      <c r="B210" s="1" t="s">
        <v>132</v>
      </c>
    </row>
    <row r="211" spans="1:11">
      <c r="B211" t="s">
        <v>133</v>
      </c>
    </row>
    <row r="212" spans="1:11">
      <c r="B212" t="s">
        <v>134</v>
      </c>
    </row>
    <row r="213" spans="1:11">
      <c r="B213" t="s">
        <v>135</v>
      </c>
    </row>
    <row r="214" spans="1:11">
      <c r="B214" t="s">
        <v>136</v>
      </c>
    </row>
    <row r="215" spans="1:11">
      <c r="B215" t="s">
        <v>137</v>
      </c>
    </row>
    <row r="217" spans="1:11">
      <c r="B217" t="s">
        <v>138</v>
      </c>
    </row>
    <row r="218" spans="1:11">
      <c r="B218" t="s">
        <v>139</v>
      </c>
    </row>
    <row r="221" spans="1:11">
      <c r="A221" t="s">
        <v>747</v>
      </c>
      <c r="B221" s="6" t="s">
        <v>260</v>
      </c>
      <c r="C221" s="6"/>
      <c r="D221" s="6"/>
      <c r="E221" s="6"/>
      <c r="F221" s="6"/>
      <c r="G221" s="6"/>
      <c r="H221" s="6"/>
      <c r="I221" s="6"/>
      <c r="J221" s="6"/>
      <c r="K221" s="6"/>
    </row>
    <row r="223" spans="1:11">
      <c r="B223" t="s">
        <v>261</v>
      </c>
    </row>
    <row r="224" spans="1:11">
      <c r="B224" t="s">
        <v>262</v>
      </c>
    </row>
    <row r="225" spans="2:2">
      <c r="B225" t="s">
        <v>263</v>
      </c>
    </row>
    <row r="227" spans="2:2">
      <c r="B227" t="s">
        <v>264</v>
      </c>
    </row>
    <row r="239" spans="2:2">
      <c r="B239" s="1" t="s">
        <v>265</v>
      </c>
    </row>
    <row r="240" spans="2:2">
      <c r="B240" t="s">
        <v>266</v>
      </c>
    </row>
    <row r="241" spans="2:2">
      <c r="B241" t="s">
        <v>267</v>
      </c>
    </row>
    <row r="242" spans="2:2">
      <c r="B242" t="s">
        <v>268</v>
      </c>
    </row>
    <row r="243" spans="2:2">
      <c r="B243" t="s">
        <v>269</v>
      </c>
    </row>
    <row r="245" spans="2:2">
      <c r="B245" t="s">
        <v>270</v>
      </c>
    </row>
    <row r="246" spans="2:2">
      <c r="B246" t="s">
        <v>271</v>
      </c>
    </row>
    <row r="247" spans="2:2">
      <c r="B247" t="s">
        <v>272</v>
      </c>
    </row>
    <row r="248" spans="2:2">
      <c r="B248" t="s">
        <v>273</v>
      </c>
    </row>
    <row r="251" spans="2:2">
      <c r="B251" s="1" t="s">
        <v>274</v>
      </c>
    </row>
    <row r="252" spans="2:2">
      <c r="B252" t="s">
        <v>275</v>
      </c>
    </row>
    <row r="253" spans="2:2">
      <c r="B253" t="s">
        <v>276</v>
      </c>
    </row>
    <row r="254" spans="2:2">
      <c r="B254" t="s">
        <v>277</v>
      </c>
    </row>
    <row r="256" spans="2:2">
      <c r="B256" t="s">
        <v>279</v>
      </c>
    </row>
    <row r="257" spans="2:2">
      <c r="B257" t="s">
        <v>280</v>
      </c>
    </row>
    <row r="258" spans="2:2">
      <c r="B258" t="s">
        <v>278</v>
      </c>
    </row>
    <row r="262" spans="2:2">
      <c r="B262" s="1" t="s">
        <v>281</v>
      </c>
    </row>
    <row r="263" spans="2:2">
      <c r="B263" t="s">
        <v>282</v>
      </c>
    </row>
    <row r="264" spans="2:2">
      <c r="B264" t="s">
        <v>283</v>
      </c>
    </row>
    <row r="265" spans="2:2">
      <c r="B265" t="s">
        <v>284</v>
      </c>
    </row>
    <row r="266" spans="2:2">
      <c r="B266" t="s">
        <v>285</v>
      </c>
    </row>
    <row r="268" spans="2:2">
      <c r="B268" t="s">
        <v>286</v>
      </c>
    </row>
    <row r="269" spans="2:2">
      <c r="B269" t="s">
        <v>287</v>
      </c>
    </row>
    <row r="271" spans="2:2">
      <c r="B271" t="s">
        <v>288</v>
      </c>
    </row>
    <row r="272" spans="2:2">
      <c r="B272" t="s">
        <v>289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1B7230-8BBD-439C-A8C8-44A9035BB16E}">
  <dimension ref="A2:AI367"/>
  <sheetViews>
    <sheetView showGridLines="0" zoomScale="70" zoomScaleNormal="70" workbookViewId="0">
      <selection activeCell="B315" sqref="B315"/>
    </sheetView>
  </sheetViews>
  <sheetFormatPr defaultRowHeight="17.399999999999999"/>
  <cols>
    <col min="1" max="1" width="3.09765625" customWidth="1"/>
  </cols>
  <sheetData>
    <row r="2" spans="2:14" ht="30">
      <c r="B2" s="365" t="s">
        <v>1751</v>
      </c>
      <c r="C2" s="365"/>
      <c r="D2" s="365"/>
      <c r="E2" s="365"/>
      <c r="F2" s="365"/>
      <c r="G2" s="365"/>
      <c r="H2" s="365"/>
      <c r="I2" s="365"/>
      <c r="J2" s="365"/>
      <c r="K2" s="365"/>
      <c r="L2" s="366"/>
      <c r="M2" s="366"/>
    </row>
    <row r="8" spans="2:14">
      <c r="N8" t="s">
        <v>1585</v>
      </c>
    </row>
    <row r="9" spans="2:14">
      <c r="N9" t="s">
        <v>1586</v>
      </c>
    </row>
    <row r="11" spans="2:14">
      <c r="N11" s="351"/>
    </row>
    <row r="18" spans="1:21">
      <c r="A18" t="s">
        <v>1768</v>
      </c>
      <c r="B18" s="352" t="s">
        <v>1587</v>
      </c>
      <c r="C18" s="5"/>
      <c r="D18" s="5"/>
      <c r="E18" s="5"/>
      <c r="F18" s="5"/>
      <c r="G18" s="5"/>
      <c r="H18" s="5"/>
    </row>
    <row r="20" spans="1:21">
      <c r="R20" s="1" t="s">
        <v>1588</v>
      </c>
    </row>
    <row r="21" spans="1:21">
      <c r="R21" t="s">
        <v>1589</v>
      </c>
    </row>
    <row r="22" spans="1:21">
      <c r="R22" t="s">
        <v>1770</v>
      </c>
    </row>
    <row r="24" spans="1:21">
      <c r="R24" s="1" t="s">
        <v>1590</v>
      </c>
    </row>
    <row r="25" spans="1:21">
      <c r="R25" t="s">
        <v>1591</v>
      </c>
      <c r="U25" s="353" t="s">
        <v>1592</v>
      </c>
    </row>
    <row r="26" spans="1:21">
      <c r="R26" s="353" t="s">
        <v>1593</v>
      </c>
      <c r="U26" s="353" t="s">
        <v>1594</v>
      </c>
    </row>
    <row r="28" spans="1:21">
      <c r="R28" t="s">
        <v>1595</v>
      </c>
    </row>
    <row r="30" spans="1:21">
      <c r="R30" s="1" t="s">
        <v>1596</v>
      </c>
    </row>
    <row r="31" spans="1:21">
      <c r="R31" t="s">
        <v>1597</v>
      </c>
    </row>
    <row r="32" spans="1:21">
      <c r="R32" t="s">
        <v>1598</v>
      </c>
    </row>
    <row r="34" spans="1:35">
      <c r="R34" t="s">
        <v>1599</v>
      </c>
    </row>
    <row r="36" spans="1:35">
      <c r="R36" s="354" t="s">
        <v>670</v>
      </c>
      <c r="S36" s="411" t="s">
        <v>1600</v>
      </c>
      <c r="T36" s="411"/>
      <c r="U36" s="354" t="s">
        <v>1601</v>
      </c>
      <c r="V36" s="354" t="s">
        <v>1602</v>
      </c>
      <c r="W36" s="411" t="s">
        <v>1603</v>
      </c>
      <c r="X36" s="411"/>
      <c r="Y36" s="354"/>
      <c r="Z36" s="354" t="s">
        <v>1604</v>
      </c>
      <c r="AA36" s="354"/>
      <c r="AB36" s="355" t="s">
        <v>1605</v>
      </c>
      <c r="AC36" s="355" t="s">
        <v>1606</v>
      </c>
      <c r="AD36" s="355"/>
      <c r="AE36" s="354" t="s">
        <v>1607</v>
      </c>
      <c r="AF36" s="354"/>
      <c r="AG36" s="354" t="s">
        <v>1608</v>
      </c>
      <c r="AH36" s="354" t="s">
        <v>1609</v>
      </c>
      <c r="AI36" s="91"/>
    </row>
    <row r="37" spans="1:35">
      <c r="R37" s="91">
        <v>2013</v>
      </c>
      <c r="S37" s="393" t="s">
        <v>1610</v>
      </c>
      <c r="T37" s="393"/>
      <c r="U37">
        <v>901.9</v>
      </c>
      <c r="V37" s="161" t="s">
        <v>1611</v>
      </c>
      <c r="W37" s="412">
        <v>1380000</v>
      </c>
      <c r="X37" s="412"/>
      <c r="Y37" s="356"/>
      <c r="Z37" s="91" t="s">
        <v>1612</v>
      </c>
      <c r="AA37" s="91"/>
      <c r="AB37" s="91" t="s">
        <v>1613</v>
      </c>
      <c r="AC37" s="161" t="s">
        <v>1614</v>
      </c>
      <c r="AE37" s="91" t="s">
        <v>1615</v>
      </c>
      <c r="AF37" s="91"/>
      <c r="AG37" s="161" t="s">
        <v>1616</v>
      </c>
      <c r="AH37" s="91" t="s">
        <v>1617</v>
      </c>
      <c r="AI37" s="91"/>
    </row>
    <row r="38" spans="1:35">
      <c r="R38" s="91">
        <v>2015</v>
      </c>
      <c r="S38" s="393" t="s">
        <v>1610</v>
      </c>
      <c r="T38" s="393"/>
      <c r="U38">
        <v>901.9</v>
      </c>
      <c r="V38" s="161" t="s">
        <v>1611</v>
      </c>
      <c r="W38" s="412">
        <v>1430000</v>
      </c>
      <c r="X38" s="412"/>
      <c r="Y38" s="356"/>
      <c r="Z38" s="91" t="s">
        <v>1612</v>
      </c>
      <c r="AA38" s="91"/>
      <c r="AB38" s="91" t="s">
        <v>1613</v>
      </c>
      <c r="AC38" s="161" t="s">
        <v>1614</v>
      </c>
      <c r="AE38" s="91" t="s">
        <v>1615</v>
      </c>
      <c r="AF38" s="91"/>
      <c r="AG38" s="161" t="s">
        <v>1616</v>
      </c>
      <c r="AH38" s="91" t="s">
        <v>1617</v>
      </c>
      <c r="AI38" s="91"/>
    </row>
    <row r="39" spans="1:35">
      <c r="V39" s="91"/>
      <c r="W39" s="91"/>
    </row>
    <row r="40" spans="1:35">
      <c r="R40" s="4" t="s">
        <v>1618</v>
      </c>
      <c r="S40" s="29"/>
      <c r="T40" s="29"/>
      <c r="U40" s="29"/>
    </row>
    <row r="41" spans="1:35">
      <c r="R41" s="1" t="s">
        <v>1619</v>
      </c>
      <c r="S41" s="29"/>
      <c r="T41" s="29"/>
      <c r="U41" s="29"/>
    </row>
    <row r="44" spans="1:35">
      <c r="A44" t="s">
        <v>1768</v>
      </c>
      <c r="B44" s="352" t="s">
        <v>1620</v>
      </c>
      <c r="C44" s="5"/>
      <c r="D44" s="5"/>
      <c r="E44" s="5"/>
      <c r="F44" s="5"/>
      <c r="G44" s="5"/>
      <c r="H44" s="5"/>
    </row>
    <row r="45" spans="1:35">
      <c r="R45" s="6" t="s">
        <v>1621</v>
      </c>
      <c r="S45" s="5"/>
      <c r="T45" s="5"/>
      <c r="U45" s="5"/>
      <c r="V45" s="5"/>
      <c r="W45" s="5"/>
      <c r="X45" s="5"/>
    </row>
    <row r="46" spans="1:35">
      <c r="R46" s="1" t="s">
        <v>1622</v>
      </c>
    </row>
    <row r="47" spans="1:35">
      <c r="R47" t="s">
        <v>1623</v>
      </c>
    </row>
    <row r="48" spans="1:35">
      <c r="R48" t="s">
        <v>1624</v>
      </c>
    </row>
    <row r="50" spans="18:18">
      <c r="R50" t="s">
        <v>1625</v>
      </c>
    </row>
    <row r="52" spans="18:18">
      <c r="R52" t="s">
        <v>1626</v>
      </c>
    </row>
    <row r="53" spans="18:18">
      <c r="R53" t="s">
        <v>1627</v>
      </c>
    </row>
    <row r="54" spans="18:18">
      <c r="R54" t="s">
        <v>1628</v>
      </c>
    </row>
    <row r="57" spans="18:18">
      <c r="R57" s="1" t="s">
        <v>1590</v>
      </c>
    </row>
    <row r="65" spans="18:24">
      <c r="R65" t="s">
        <v>1629</v>
      </c>
    </row>
    <row r="66" spans="18:24">
      <c r="R66" t="s">
        <v>1630</v>
      </c>
    </row>
    <row r="68" spans="18:24">
      <c r="R68" t="s">
        <v>1631</v>
      </c>
    </row>
    <row r="69" spans="18:24">
      <c r="R69" t="s">
        <v>1632</v>
      </c>
      <c r="S69" t="s">
        <v>1633</v>
      </c>
      <c r="T69" t="s">
        <v>1634</v>
      </c>
    </row>
    <row r="70" spans="18:24">
      <c r="S70" t="s">
        <v>1635</v>
      </c>
      <c r="T70" t="s">
        <v>1636</v>
      </c>
    </row>
    <row r="74" spans="18:24">
      <c r="R74" s="6" t="s">
        <v>1637</v>
      </c>
      <c r="S74" s="5"/>
      <c r="T74" s="5"/>
      <c r="U74" s="5"/>
      <c r="V74" s="5"/>
      <c r="W74" s="5"/>
      <c r="X74" s="5"/>
    </row>
    <row r="75" spans="18:24">
      <c r="R75" s="1" t="s">
        <v>1638</v>
      </c>
    </row>
    <row r="76" spans="18:24">
      <c r="R76" s="4" t="s">
        <v>1639</v>
      </c>
      <c r="S76" s="4"/>
      <c r="T76" s="4"/>
      <c r="U76" s="4"/>
      <c r="V76" s="4"/>
    </row>
    <row r="77" spans="18:24">
      <c r="R77" s="4" t="s">
        <v>1640</v>
      </c>
      <c r="S77" s="4"/>
      <c r="T77" s="4"/>
      <c r="U77" s="4"/>
      <c r="V77" s="4"/>
    </row>
    <row r="79" spans="18:24">
      <c r="R79" t="s">
        <v>1641</v>
      </c>
    </row>
    <row r="81" spans="18:18">
      <c r="R81" t="s">
        <v>1642</v>
      </c>
    </row>
    <row r="82" spans="18:18">
      <c r="R82" t="s">
        <v>1643</v>
      </c>
    </row>
    <row r="83" spans="18:18">
      <c r="R83" t="s">
        <v>1644</v>
      </c>
    </row>
    <row r="85" spans="18:18">
      <c r="R85" t="s">
        <v>1645</v>
      </c>
    </row>
    <row r="86" spans="18:18">
      <c r="R86" t="s">
        <v>1646</v>
      </c>
    </row>
    <row r="88" spans="18:18">
      <c r="R88" t="s">
        <v>1647</v>
      </c>
    </row>
    <row r="90" spans="18:18">
      <c r="R90" t="s">
        <v>1648</v>
      </c>
    </row>
    <row r="99" spans="17:22">
      <c r="R99" t="s">
        <v>1649</v>
      </c>
    </row>
    <row r="100" spans="17:22">
      <c r="R100" t="s">
        <v>1650</v>
      </c>
    </row>
    <row r="101" spans="17:22">
      <c r="R101" t="s">
        <v>1651</v>
      </c>
    </row>
    <row r="102" spans="17:22">
      <c r="R102" t="s">
        <v>1652</v>
      </c>
    </row>
    <row r="103" spans="17:22">
      <c r="Q103" s="4"/>
      <c r="R103" t="s">
        <v>1653</v>
      </c>
    </row>
    <row r="104" spans="17:22">
      <c r="Q104" s="4"/>
    </row>
    <row r="105" spans="17:22">
      <c r="Q105" s="4"/>
    </row>
    <row r="106" spans="17:22">
      <c r="Q106" s="4"/>
    </row>
    <row r="107" spans="17:22">
      <c r="Q107" s="4"/>
      <c r="R107" s="29"/>
    </row>
    <row r="108" spans="17:22">
      <c r="Q108" s="4"/>
      <c r="R108" s="29"/>
    </row>
    <row r="109" spans="17:22">
      <c r="Q109" s="4"/>
      <c r="R109" s="4"/>
      <c r="S109" s="4"/>
      <c r="T109" s="4"/>
      <c r="U109" s="4"/>
      <c r="V109" s="4"/>
    </row>
    <row r="110" spans="17:22">
      <c r="Q110" s="4"/>
    </row>
    <row r="111" spans="17:22">
      <c r="Q111" s="4"/>
    </row>
    <row r="112" spans="17:22">
      <c r="Q112" s="4"/>
      <c r="R112" s="4"/>
      <c r="S112" s="4"/>
      <c r="T112" s="4"/>
      <c r="U112" s="4"/>
      <c r="V112" s="4"/>
    </row>
    <row r="113" spans="17:26">
      <c r="Q113" s="4"/>
    </row>
    <row r="114" spans="17:26">
      <c r="Q114" s="4"/>
    </row>
    <row r="115" spans="17:26">
      <c r="Q115" s="4"/>
      <c r="R115" s="6" t="s">
        <v>1654</v>
      </c>
      <c r="S115" s="5"/>
      <c r="T115" s="5"/>
      <c r="U115" s="5"/>
      <c r="V115" s="5"/>
      <c r="W115" s="5"/>
      <c r="X115" s="5"/>
    </row>
    <row r="116" spans="17:26">
      <c r="Q116" s="4"/>
    </row>
    <row r="117" spans="17:26">
      <c r="Q117" s="4"/>
      <c r="R117" t="s">
        <v>1655</v>
      </c>
    </row>
    <row r="118" spans="17:26">
      <c r="Q118" s="4"/>
      <c r="R118" t="s">
        <v>1656</v>
      </c>
      <c r="V118" t="s">
        <v>1657</v>
      </c>
      <c r="Z118" s="11" t="s">
        <v>1658</v>
      </c>
    </row>
    <row r="119" spans="17:26">
      <c r="Q119" s="4"/>
      <c r="R119" t="s">
        <v>1659</v>
      </c>
      <c r="V119" t="s">
        <v>1660</v>
      </c>
    </row>
    <row r="120" spans="17:26">
      <c r="Q120" s="4"/>
      <c r="R120" t="s">
        <v>1661</v>
      </c>
      <c r="V120" t="s">
        <v>1660</v>
      </c>
    </row>
    <row r="121" spans="17:26">
      <c r="Q121" s="4"/>
    </row>
    <row r="122" spans="17:26">
      <c r="Q122" s="4"/>
      <c r="R122" t="s">
        <v>1662</v>
      </c>
    </row>
    <row r="123" spans="17:26">
      <c r="Q123" s="4"/>
    </row>
    <row r="124" spans="17:26">
      <c r="Q124" s="4"/>
    </row>
    <row r="125" spans="17:26">
      <c r="Q125" s="4"/>
    </row>
    <row r="126" spans="17:26">
      <c r="Q126" s="4"/>
    </row>
    <row r="127" spans="17:26">
      <c r="Q127" s="4"/>
    </row>
    <row r="128" spans="17:26">
      <c r="Q128" s="4"/>
    </row>
    <row r="129" spans="1:22">
      <c r="Q129" s="4"/>
    </row>
    <row r="130" spans="1:22">
      <c r="Q130" s="4"/>
    </row>
    <row r="131" spans="1:22">
      <c r="Q131" s="4"/>
    </row>
    <row r="132" spans="1:22">
      <c r="Q132" s="4"/>
    </row>
    <row r="133" spans="1:22">
      <c r="Q133" s="4"/>
    </row>
    <row r="134" spans="1:22">
      <c r="Q134" s="4"/>
    </row>
    <row r="135" spans="1:22">
      <c r="Q135" s="4"/>
    </row>
    <row r="136" spans="1:22">
      <c r="Q136" s="4"/>
    </row>
    <row r="137" spans="1:22">
      <c r="Q137" s="4"/>
    </row>
    <row r="138" spans="1:22">
      <c r="Q138" s="4"/>
      <c r="R138" t="s">
        <v>1663</v>
      </c>
    </row>
    <row r="139" spans="1:22">
      <c r="Q139" s="4"/>
      <c r="R139" t="s">
        <v>1664</v>
      </c>
    </row>
    <row r="140" spans="1:22">
      <c r="Q140" s="4"/>
      <c r="R140" t="s">
        <v>1665</v>
      </c>
    </row>
    <row r="141" spans="1:22">
      <c r="Q141" s="4"/>
    </row>
    <row r="142" spans="1:22">
      <c r="Q142" s="4"/>
      <c r="R142" s="4"/>
      <c r="S142" s="4"/>
      <c r="T142" s="4"/>
      <c r="U142" s="4"/>
      <c r="V142" s="4"/>
    </row>
    <row r="143" spans="1:22">
      <c r="A143" t="s">
        <v>1768</v>
      </c>
      <c r="B143" s="352" t="s">
        <v>1666</v>
      </c>
      <c r="C143" s="5"/>
      <c r="D143" s="5"/>
      <c r="E143" s="5"/>
      <c r="F143" s="5"/>
      <c r="G143" s="5"/>
      <c r="H143" s="5"/>
      <c r="Q143" s="4"/>
      <c r="R143" s="4"/>
      <c r="S143" s="4"/>
      <c r="T143" s="4"/>
      <c r="U143" s="4"/>
      <c r="V143" s="4"/>
    </row>
    <row r="145" spans="18:18">
      <c r="R145" s="1" t="s">
        <v>1667</v>
      </c>
    </row>
    <row r="146" spans="18:18">
      <c r="R146" t="s">
        <v>1668</v>
      </c>
    </row>
    <row r="148" spans="18:18">
      <c r="R148" t="s">
        <v>1669</v>
      </c>
    </row>
    <row r="149" spans="18:18">
      <c r="R149" s="4" t="s">
        <v>1670</v>
      </c>
    </row>
    <row r="152" spans="18:18">
      <c r="R152" s="1" t="s">
        <v>1590</v>
      </c>
    </row>
    <row r="154" spans="18:18">
      <c r="R154" t="s">
        <v>1671</v>
      </c>
    </row>
    <row r="162" spans="18:18">
      <c r="R162" t="s">
        <v>1672</v>
      </c>
    </row>
    <row r="163" spans="18:18">
      <c r="R163" t="s">
        <v>1673</v>
      </c>
    </row>
    <row r="174" spans="18:18">
      <c r="R174" s="1" t="s">
        <v>1674</v>
      </c>
    </row>
    <row r="176" spans="18:18">
      <c r="R176" t="s">
        <v>1675</v>
      </c>
    </row>
    <row r="177" spans="1:26">
      <c r="R177" t="s">
        <v>1676</v>
      </c>
    </row>
    <row r="186" spans="1:26">
      <c r="A186" t="s">
        <v>1768</v>
      </c>
      <c r="B186" s="352" t="s">
        <v>1677</v>
      </c>
      <c r="C186" s="5"/>
      <c r="D186" s="5"/>
      <c r="E186" s="5"/>
      <c r="F186" s="5"/>
      <c r="G186" s="5"/>
      <c r="H186" s="5"/>
    </row>
    <row r="187" spans="1:26">
      <c r="R187" s="357"/>
    </row>
    <row r="188" spans="1:26">
      <c r="R188" s="1" t="s">
        <v>1678</v>
      </c>
    </row>
    <row r="189" spans="1:26">
      <c r="R189" t="s">
        <v>1679</v>
      </c>
      <c r="S189" t="s">
        <v>1680</v>
      </c>
      <c r="Y189" t="s">
        <v>1681</v>
      </c>
      <c r="Z189" t="s">
        <v>1682</v>
      </c>
    </row>
    <row r="190" spans="1:26">
      <c r="S190" t="s">
        <v>1683</v>
      </c>
      <c r="Z190" t="s">
        <v>1684</v>
      </c>
    </row>
    <row r="191" spans="1:26">
      <c r="S191" t="s">
        <v>1685</v>
      </c>
      <c r="Z191" t="s">
        <v>1686</v>
      </c>
    </row>
    <row r="194" spans="18:19">
      <c r="R194" t="s">
        <v>1687</v>
      </c>
    </row>
    <row r="195" spans="18:19">
      <c r="R195" t="s">
        <v>1688</v>
      </c>
    </row>
    <row r="198" spans="18:19">
      <c r="R198" s="1" t="s">
        <v>1590</v>
      </c>
    </row>
    <row r="199" spans="18:19">
      <c r="R199" t="s">
        <v>1679</v>
      </c>
      <c r="S199" t="s">
        <v>1689</v>
      </c>
    </row>
    <row r="200" spans="18:19">
      <c r="R200" t="s">
        <v>1681</v>
      </c>
      <c r="S200" t="s">
        <v>1690</v>
      </c>
    </row>
    <row r="202" spans="18:19">
      <c r="R202" t="s">
        <v>1691</v>
      </c>
    </row>
    <row r="204" spans="18:19">
      <c r="R204" s="1" t="s">
        <v>1596</v>
      </c>
    </row>
    <row r="205" spans="18:19">
      <c r="R205" t="s">
        <v>1692</v>
      </c>
    </row>
    <row r="212" spans="1:19">
      <c r="R212" s="351"/>
    </row>
    <row r="215" spans="1:19">
      <c r="B215" s="358"/>
      <c r="C215" s="153"/>
      <c r="D215" s="153"/>
      <c r="E215" s="153"/>
      <c r="F215" s="153"/>
      <c r="G215" s="153"/>
      <c r="H215" s="153"/>
      <c r="I215" s="153"/>
    </row>
    <row r="217" spans="1:19">
      <c r="A217" t="s">
        <v>1768</v>
      </c>
      <c r="B217" s="352" t="s">
        <v>1693</v>
      </c>
      <c r="C217" s="5"/>
      <c r="D217" s="5"/>
      <c r="E217" s="5"/>
      <c r="F217" s="5"/>
      <c r="G217" s="5"/>
      <c r="H217" s="5"/>
    </row>
    <row r="218" spans="1:19">
      <c r="B218" s="359"/>
      <c r="C218" s="322"/>
      <c r="D218" s="322"/>
      <c r="E218" s="322"/>
      <c r="F218" s="322"/>
      <c r="G218" s="322"/>
      <c r="H218" s="322"/>
      <c r="I218" s="322"/>
      <c r="J218" s="322"/>
      <c r="K218" s="322"/>
      <c r="L218" s="322"/>
      <c r="M218" s="322"/>
      <c r="N218" s="322"/>
    </row>
    <row r="219" spans="1:19">
      <c r="B219" s="359"/>
      <c r="C219" s="322"/>
      <c r="D219" s="322"/>
      <c r="E219" s="322"/>
      <c r="F219" s="322"/>
      <c r="G219" s="322"/>
      <c r="H219" s="322"/>
      <c r="I219" s="322"/>
      <c r="J219" s="322"/>
      <c r="K219" s="322"/>
      <c r="L219" s="322"/>
      <c r="M219" s="322"/>
      <c r="N219" s="322"/>
      <c r="R219" s="360" t="s">
        <v>1694</v>
      </c>
    </row>
    <row r="220" spans="1:19">
      <c r="B220" s="359"/>
      <c r="C220" s="322"/>
      <c r="D220" s="322"/>
      <c r="E220" s="322"/>
      <c r="F220" s="322"/>
      <c r="G220" s="322"/>
      <c r="H220" s="322"/>
      <c r="I220" s="322"/>
      <c r="J220" s="322"/>
      <c r="K220" s="322"/>
      <c r="L220" s="322"/>
      <c r="M220" s="322"/>
      <c r="N220" s="322"/>
      <c r="R220" t="s">
        <v>1695</v>
      </c>
      <c r="S220" s="361" t="s">
        <v>1696</v>
      </c>
    </row>
    <row r="221" spans="1:19">
      <c r="B221" s="359"/>
      <c r="C221" s="322"/>
      <c r="D221" s="322"/>
      <c r="E221" s="322"/>
      <c r="F221" s="322"/>
      <c r="G221" s="322"/>
      <c r="H221" s="322"/>
      <c r="I221" s="322"/>
      <c r="J221" s="322"/>
      <c r="K221" s="322"/>
      <c r="L221" s="322"/>
      <c r="M221" s="322"/>
      <c r="N221" s="322"/>
      <c r="R221" t="s">
        <v>1697</v>
      </c>
      <c r="S221" t="s">
        <v>1698</v>
      </c>
    </row>
    <row r="222" spans="1:19">
      <c r="B222" s="359"/>
      <c r="C222" s="322"/>
      <c r="D222" s="322"/>
      <c r="E222" s="322"/>
      <c r="F222" s="322"/>
      <c r="G222" s="322"/>
      <c r="H222" s="322"/>
      <c r="I222" s="322"/>
      <c r="J222" s="322"/>
      <c r="L222" s="322"/>
      <c r="M222" s="322"/>
      <c r="N222" s="322"/>
    </row>
    <row r="223" spans="1:19">
      <c r="B223" s="359"/>
      <c r="C223" s="322"/>
      <c r="D223" s="322"/>
      <c r="E223" s="322"/>
      <c r="F223" s="322"/>
      <c r="G223" s="322"/>
      <c r="H223" s="322"/>
      <c r="I223" s="322"/>
      <c r="J223" s="322"/>
      <c r="K223" s="322"/>
      <c r="L223" s="322"/>
      <c r="M223" s="322"/>
      <c r="N223" s="322"/>
      <c r="R223" t="s">
        <v>1699</v>
      </c>
    </row>
    <row r="224" spans="1:19">
      <c r="B224" s="359"/>
      <c r="C224" s="322"/>
      <c r="D224" s="322"/>
      <c r="E224" s="322"/>
      <c r="F224" s="322"/>
      <c r="G224" s="322"/>
      <c r="H224" s="322"/>
      <c r="I224" s="322"/>
      <c r="J224" s="322"/>
      <c r="K224" s="322"/>
      <c r="L224" s="322"/>
      <c r="M224" s="322"/>
      <c r="N224" s="322"/>
    </row>
    <row r="225" spans="1:26">
      <c r="B225" s="359"/>
      <c r="C225" s="322"/>
      <c r="D225" s="322"/>
      <c r="E225" s="322"/>
      <c r="F225" s="322"/>
      <c r="G225" s="322"/>
      <c r="H225" s="322"/>
      <c r="I225" s="322"/>
      <c r="J225" s="322"/>
      <c r="K225" s="322"/>
      <c r="L225" s="322"/>
      <c r="M225" s="322"/>
      <c r="N225" s="322"/>
    </row>
    <row r="226" spans="1:26">
      <c r="B226" s="359"/>
      <c r="C226" s="322"/>
      <c r="D226" s="322"/>
      <c r="E226" s="322"/>
      <c r="F226" s="322"/>
      <c r="G226" s="322"/>
      <c r="H226" s="322"/>
      <c r="I226" s="322"/>
      <c r="J226" s="322"/>
      <c r="K226" s="322"/>
      <c r="L226" s="322"/>
      <c r="M226" s="362"/>
      <c r="N226" s="322"/>
    </row>
    <row r="227" spans="1:26">
      <c r="A227" s="322"/>
      <c r="B227" s="359"/>
      <c r="C227" s="322"/>
      <c r="D227" s="322"/>
      <c r="E227" s="322"/>
      <c r="F227" s="322"/>
      <c r="G227" s="322"/>
      <c r="H227" s="322"/>
      <c r="I227" s="322"/>
      <c r="J227" s="322"/>
      <c r="K227" s="322"/>
      <c r="L227" s="322"/>
      <c r="M227" s="322"/>
      <c r="N227" s="322"/>
    </row>
    <row r="228" spans="1:26">
      <c r="A228" s="322"/>
      <c r="B228" s="359"/>
      <c r="C228" s="322"/>
      <c r="D228" s="322"/>
      <c r="E228" s="322"/>
      <c r="F228" s="322"/>
      <c r="G228" s="322"/>
      <c r="H228" s="322"/>
      <c r="I228" s="322"/>
      <c r="J228" s="322"/>
      <c r="K228" s="322"/>
      <c r="L228" s="322"/>
      <c r="M228" s="322"/>
      <c r="N228" s="322"/>
    </row>
    <row r="229" spans="1:26">
      <c r="A229" s="322"/>
      <c r="B229" s="359"/>
      <c r="C229" s="322"/>
      <c r="D229" s="322"/>
      <c r="E229" s="322"/>
      <c r="F229" s="322"/>
      <c r="G229" s="322"/>
      <c r="H229" s="322"/>
      <c r="I229" s="322"/>
      <c r="J229" s="322"/>
      <c r="K229" s="322"/>
      <c r="L229" s="322"/>
      <c r="M229" s="322"/>
      <c r="N229" s="322"/>
      <c r="R229" s="1" t="s">
        <v>1700</v>
      </c>
    </row>
    <row r="230" spans="1:26">
      <c r="A230" s="322"/>
      <c r="B230" s="359"/>
      <c r="C230" s="322"/>
      <c r="D230" s="322"/>
      <c r="E230" s="322"/>
      <c r="F230" s="322"/>
      <c r="G230" s="322"/>
      <c r="H230" s="322"/>
      <c r="I230" s="322"/>
      <c r="J230" s="322"/>
      <c r="K230" s="322"/>
      <c r="L230" s="322"/>
      <c r="M230" s="322"/>
      <c r="N230" s="322"/>
      <c r="R230" s="413" t="s">
        <v>1701</v>
      </c>
      <c r="S230" s="413"/>
      <c r="T230" s="413"/>
      <c r="U230" s="363" t="s">
        <v>1702</v>
      </c>
      <c r="V230" s="363" t="s">
        <v>1703</v>
      </c>
      <c r="W230" s="413" t="s">
        <v>1601</v>
      </c>
      <c r="X230" s="413"/>
      <c r="Y230" s="413"/>
      <c r="Z230" s="363" t="s">
        <v>1704</v>
      </c>
    </row>
    <row r="231" spans="1:26">
      <c r="A231" s="322"/>
      <c r="B231" s="359"/>
      <c r="C231" s="322"/>
      <c r="D231" s="322"/>
      <c r="E231" s="322"/>
      <c r="F231" s="322"/>
      <c r="G231" s="322"/>
      <c r="H231" s="322"/>
      <c r="I231" s="322"/>
      <c r="J231" s="322"/>
      <c r="K231" s="322"/>
      <c r="L231" s="322"/>
      <c r="M231" s="322"/>
      <c r="N231" s="322"/>
      <c r="R231" t="s">
        <v>1705</v>
      </c>
      <c r="U231" s="91">
        <v>27.11</v>
      </c>
      <c r="V231">
        <v>803</v>
      </c>
      <c r="Y231" s="161" t="s">
        <v>1706</v>
      </c>
      <c r="Z231" t="s">
        <v>1707</v>
      </c>
    </row>
    <row r="232" spans="1:26">
      <c r="A232" s="322"/>
      <c r="B232" s="359"/>
      <c r="C232" s="322"/>
      <c r="D232" s="322"/>
      <c r="E232" s="322"/>
      <c r="F232" s="322"/>
      <c r="G232" s="322"/>
      <c r="H232" s="322"/>
      <c r="I232" s="322"/>
      <c r="J232" s="322"/>
      <c r="K232" s="322"/>
      <c r="L232" s="322"/>
      <c r="M232" s="322"/>
      <c r="N232" s="322"/>
      <c r="R232" t="s">
        <v>1708</v>
      </c>
      <c r="U232" s="91">
        <v>26.11</v>
      </c>
      <c r="V232">
        <v>192</v>
      </c>
      <c r="Y232" s="161" t="s">
        <v>1709</v>
      </c>
      <c r="Z232" t="s">
        <v>1710</v>
      </c>
    </row>
    <row r="233" spans="1:26">
      <c r="A233" s="322"/>
      <c r="B233" s="359"/>
      <c r="C233" s="322"/>
      <c r="D233" s="322"/>
      <c r="E233" s="322"/>
      <c r="F233" s="322"/>
      <c r="G233" s="322"/>
      <c r="H233" s="322"/>
      <c r="I233" s="322"/>
      <c r="J233" s="322"/>
      <c r="K233" s="322"/>
      <c r="L233" s="322"/>
      <c r="M233" s="322"/>
      <c r="N233" s="322"/>
      <c r="R233" t="s">
        <v>1711</v>
      </c>
      <c r="U233" s="91">
        <v>20.010000000000002</v>
      </c>
      <c r="V233">
        <v>629</v>
      </c>
      <c r="Y233" t="s">
        <v>1712</v>
      </c>
      <c r="Z233" t="s">
        <v>1713</v>
      </c>
    </row>
    <row r="234" spans="1:26">
      <c r="A234" s="322"/>
      <c r="B234" s="359"/>
      <c r="C234" s="322"/>
      <c r="D234" s="322"/>
      <c r="E234" s="322"/>
      <c r="F234" s="322"/>
      <c r="G234" s="322"/>
      <c r="H234" s="322"/>
      <c r="I234" s="322"/>
      <c r="J234" s="322"/>
      <c r="K234" s="322"/>
      <c r="L234" s="322"/>
      <c r="M234" s="322"/>
      <c r="N234" s="322"/>
    </row>
    <row r="235" spans="1:26">
      <c r="A235" s="322"/>
      <c r="B235" s="359"/>
      <c r="C235" s="322"/>
      <c r="D235" s="322"/>
      <c r="E235" s="322"/>
      <c r="F235" s="322"/>
      <c r="G235" s="322"/>
      <c r="H235" s="322"/>
      <c r="I235" s="322"/>
      <c r="J235" s="322"/>
      <c r="K235" s="322"/>
      <c r="L235" s="322"/>
      <c r="M235" s="322"/>
      <c r="N235" s="322"/>
      <c r="R235" t="s">
        <v>1714</v>
      </c>
    </row>
    <row r="236" spans="1:26">
      <c r="A236" s="322"/>
      <c r="B236" s="359"/>
      <c r="C236" s="322"/>
      <c r="D236" s="322"/>
      <c r="E236" s="322"/>
      <c r="F236" s="322"/>
      <c r="G236" s="322"/>
      <c r="H236" s="322"/>
      <c r="I236" s="322"/>
      <c r="J236" s="322"/>
      <c r="K236" s="322"/>
      <c r="L236" s="322"/>
      <c r="M236" s="322"/>
      <c r="N236" s="322"/>
    </row>
    <row r="237" spans="1:26">
      <c r="A237" s="322"/>
      <c r="R237" s="1" t="s">
        <v>1596</v>
      </c>
    </row>
    <row r="238" spans="1:26">
      <c r="A238" s="322"/>
      <c r="B238" s="358"/>
      <c r="C238" s="153"/>
      <c r="D238" s="153"/>
      <c r="E238" s="153"/>
      <c r="F238" s="153"/>
      <c r="G238" s="153"/>
      <c r="H238" s="153"/>
      <c r="I238" s="153"/>
      <c r="J238" s="153"/>
      <c r="R238" t="s">
        <v>1715</v>
      </c>
    </row>
    <row r="239" spans="1:26">
      <c r="A239" s="322"/>
    </row>
    <row r="240" spans="1:26">
      <c r="A240" s="322" t="s">
        <v>1768</v>
      </c>
      <c r="B240" s="352" t="s">
        <v>1716</v>
      </c>
      <c r="C240" s="5"/>
      <c r="D240" s="5"/>
      <c r="E240" s="5"/>
      <c r="F240" s="5"/>
      <c r="G240" s="5"/>
      <c r="H240" s="5"/>
    </row>
    <row r="241" spans="1:18">
      <c r="A241" s="322"/>
    </row>
    <row r="242" spans="1:18">
      <c r="A242" s="322"/>
      <c r="R242" s="1" t="s">
        <v>1678</v>
      </c>
    </row>
    <row r="243" spans="1:18">
      <c r="A243" s="322"/>
      <c r="R243" s="137" t="s">
        <v>1014</v>
      </c>
    </row>
    <row r="244" spans="1:18">
      <c r="A244" s="322"/>
      <c r="R244" t="s">
        <v>1717</v>
      </c>
    </row>
    <row r="245" spans="1:18">
      <c r="A245" s="322"/>
      <c r="R245" t="s">
        <v>1718</v>
      </c>
    </row>
    <row r="247" spans="1:18">
      <c r="A247" s="153"/>
      <c r="R247" t="s">
        <v>1719</v>
      </c>
    </row>
    <row r="248" spans="1:18">
      <c r="R248" t="s">
        <v>1720</v>
      </c>
    </row>
    <row r="251" spans="1:18">
      <c r="R251" s="1" t="s">
        <v>1721</v>
      </c>
    </row>
    <row r="254" spans="1:18">
      <c r="R254" t="s">
        <v>1722</v>
      </c>
    </row>
    <row r="257" spans="18:18">
      <c r="R257" s="364" t="s">
        <v>1723</v>
      </c>
    </row>
    <row r="258" spans="18:18">
      <c r="R258" s="137" t="s">
        <v>1016</v>
      </c>
    </row>
    <row r="259" spans="18:18">
      <c r="R259" s="137" t="s">
        <v>1017</v>
      </c>
    </row>
    <row r="261" spans="18:18">
      <c r="R261" t="s">
        <v>1724</v>
      </c>
    </row>
    <row r="262" spans="18:18">
      <c r="R262" s="1"/>
    </row>
    <row r="270" spans="18:18">
      <c r="R270" t="s">
        <v>1725</v>
      </c>
    </row>
    <row r="272" spans="18:18">
      <c r="R272" t="s">
        <v>1726</v>
      </c>
    </row>
    <row r="274" spans="18:24">
      <c r="R274" t="s">
        <v>1727</v>
      </c>
    </row>
    <row r="276" spans="18:24">
      <c r="R276" s="4" t="s">
        <v>1728</v>
      </c>
      <c r="S276" s="4"/>
    </row>
    <row r="277" spans="18:24">
      <c r="R277" s="4" t="s">
        <v>1729</v>
      </c>
      <c r="S277" s="4"/>
    </row>
    <row r="278" spans="18:24">
      <c r="R278" s="4" t="s">
        <v>1730</v>
      </c>
      <c r="S278" s="4"/>
    </row>
    <row r="279" spans="18:24">
      <c r="R279" s="4" t="s">
        <v>1731</v>
      </c>
      <c r="S279" s="4"/>
    </row>
    <row r="280" spans="18:24">
      <c r="R280" s="4"/>
      <c r="S280" s="4"/>
    </row>
    <row r="281" spans="18:24">
      <c r="R281" s="4" t="s">
        <v>1732</v>
      </c>
      <c r="S281" s="4"/>
    </row>
    <row r="282" spans="18:24">
      <c r="R282" s="4" t="s">
        <v>1733</v>
      </c>
      <c r="S282" s="4"/>
    </row>
    <row r="283" spans="18:24">
      <c r="R283" s="4" t="s">
        <v>1734</v>
      </c>
      <c r="S283" s="4"/>
    </row>
    <row r="284" spans="18:24">
      <c r="R284" s="4" t="s">
        <v>1735</v>
      </c>
      <c r="S284" s="4"/>
    </row>
    <row r="286" spans="18:24">
      <c r="R286" t="s">
        <v>1736</v>
      </c>
    </row>
    <row r="288" spans="18:24">
      <c r="R288" s="413" t="s">
        <v>1701</v>
      </c>
      <c r="S288" s="413"/>
      <c r="T288" s="363" t="s">
        <v>1702</v>
      </c>
      <c r="U288" s="363" t="s">
        <v>1703</v>
      </c>
      <c r="V288" s="413" t="s">
        <v>1601</v>
      </c>
      <c r="W288" s="413"/>
      <c r="X288" s="363" t="s">
        <v>1704</v>
      </c>
    </row>
    <row r="289" spans="1:24">
      <c r="R289" t="s">
        <v>1737</v>
      </c>
      <c r="T289" s="150">
        <v>17.079999999999998</v>
      </c>
      <c r="U289">
        <v>1696</v>
      </c>
      <c r="W289" s="161" t="s">
        <v>1738</v>
      </c>
      <c r="X289" t="s">
        <v>1739</v>
      </c>
    </row>
    <row r="290" spans="1:24">
      <c r="R290" t="s">
        <v>1740</v>
      </c>
      <c r="T290" s="91">
        <v>18.07</v>
      </c>
      <c r="U290">
        <v>791</v>
      </c>
      <c r="W290" s="161" t="s">
        <v>1741</v>
      </c>
      <c r="X290" t="s">
        <v>1742</v>
      </c>
    </row>
    <row r="291" spans="1:24">
      <c r="R291" t="s">
        <v>1743</v>
      </c>
      <c r="T291" s="91">
        <v>19.05</v>
      </c>
      <c r="U291">
        <v>753</v>
      </c>
      <c r="W291" s="161" t="s">
        <v>1744</v>
      </c>
      <c r="X291" t="s">
        <v>1745</v>
      </c>
    </row>
    <row r="292" spans="1:24">
      <c r="R292" t="s">
        <v>1746</v>
      </c>
      <c r="T292" s="91">
        <v>2105</v>
      </c>
      <c r="U292">
        <v>657</v>
      </c>
      <c r="W292" s="161" t="s">
        <v>1747</v>
      </c>
      <c r="X292" t="s">
        <v>1745</v>
      </c>
    </row>
    <row r="294" spans="1:24">
      <c r="R294" t="s">
        <v>1748</v>
      </c>
    </row>
    <row r="296" spans="1:24">
      <c r="R296" t="s">
        <v>1749</v>
      </c>
    </row>
    <row r="297" spans="1:24">
      <c r="R297" t="s">
        <v>1750</v>
      </c>
    </row>
    <row r="300" spans="1:24" ht="30">
      <c r="A300" t="s">
        <v>1768</v>
      </c>
      <c r="B300" s="365" t="s">
        <v>320</v>
      </c>
      <c r="C300" s="365"/>
      <c r="D300" s="365"/>
      <c r="E300" s="365"/>
      <c r="F300" s="365"/>
      <c r="G300" s="365"/>
      <c r="H300" s="365"/>
      <c r="I300" s="365"/>
      <c r="J300" s="365"/>
      <c r="K300" s="365"/>
      <c r="L300" s="365"/>
      <c r="M300" s="365"/>
    </row>
    <row r="302" spans="1:24">
      <c r="B302" t="s">
        <v>1771</v>
      </c>
    </row>
    <row r="303" spans="1:24">
      <c r="B303" t="s">
        <v>1772</v>
      </c>
    </row>
    <row r="304" spans="1:24">
      <c r="B304" t="s">
        <v>1773</v>
      </c>
    </row>
    <row r="306" spans="2:14">
      <c r="B306" t="s">
        <v>1774</v>
      </c>
    </row>
    <row r="307" spans="2:14">
      <c r="B307" t="s">
        <v>1775</v>
      </c>
    </row>
    <row r="308" spans="2:14">
      <c r="B308" t="s">
        <v>1776</v>
      </c>
    </row>
    <row r="310" spans="2:14">
      <c r="B310" t="s">
        <v>1777</v>
      </c>
    </row>
    <row r="311" spans="2:14">
      <c r="B311" t="s">
        <v>1778</v>
      </c>
    </row>
    <row r="313" spans="2:14">
      <c r="B313" t="s">
        <v>1779</v>
      </c>
    </row>
    <row r="314" spans="2:14">
      <c r="B314" t="s">
        <v>1780</v>
      </c>
    </row>
    <row r="318" spans="2:14">
      <c r="B318" s="294" t="s">
        <v>1431</v>
      </c>
      <c r="C318" s="299"/>
      <c r="D318" s="298"/>
      <c r="E318" s="298"/>
      <c r="F318" s="298"/>
      <c r="G318" s="346"/>
      <c r="H318" s="347"/>
      <c r="I318" s="340"/>
      <c r="J318" s="340"/>
      <c r="K318" s="340"/>
      <c r="L318" s="340"/>
      <c r="M318" s="340"/>
      <c r="N318" s="340"/>
    </row>
    <row r="319" spans="2:14">
      <c r="B319" s="294"/>
      <c r="C319" s="299"/>
      <c r="D319" s="298"/>
      <c r="E319" s="298"/>
      <c r="F319" s="298"/>
      <c r="G319" s="298"/>
      <c r="H319" s="298"/>
      <c r="I319" s="298"/>
      <c r="J319" s="298"/>
      <c r="K319" s="298"/>
      <c r="L319" s="298"/>
      <c r="M319" s="298"/>
      <c r="N319" s="298"/>
    </row>
    <row r="320" spans="2:14">
      <c r="B320" s="294"/>
      <c r="C320" s="299"/>
      <c r="D320" s="298"/>
      <c r="E320" s="298"/>
      <c r="F320" s="298"/>
      <c r="G320" s="298"/>
      <c r="H320" s="298"/>
      <c r="I320" s="298"/>
      <c r="J320" s="298"/>
      <c r="K320" s="298"/>
      <c r="L320" s="298"/>
      <c r="M320" s="298"/>
      <c r="N320" s="298"/>
    </row>
    <row r="321" spans="2:14">
      <c r="B321" s="294"/>
      <c r="C321" s="299"/>
      <c r="D321" s="298"/>
      <c r="E321" s="298"/>
      <c r="F321" s="298"/>
      <c r="G321" s="298"/>
      <c r="H321" s="298"/>
      <c r="I321" s="298"/>
      <c r="J321" s="298"/>
      <c r="K321" s="298"/>
      <c r="L321" s="298"/>
      <c r="M321" s="298"/>
      <c r="N321" s="298"/>
    </row>
    <row r="322" spans="2:14">
      <c r="B322" s="294"/>
      <c r="C322" s="299"/>
      <c r="D322" s="298"/>
      <c r="E322" s="298"/>
      <c r="F322" s="298"/>
      <c r="G322" s="298"/>
      <c r="H322" s="298"/>
      <c r="I322" s="298"/>
      <c r="J322" s="298"/>
      <c r="K322" s="298"/>
      <c r="L322" s="298"/>
      <c r="M322" s="298"/>
      <c r="N322" s="298"/>
    </row>
    <row r="323" spans="2:14">
      <c r="B323" s="294"/>
      <c r="C323" s="299"/>
      <c r="D323" s="298"/>
      <c r="E323" s="298"/>
      <c r="F323" s="298"/>
      <c r="G323" s="298"/>
      <c r="H323" s="298"/>
      <c r="I323" s="298"/>
      <c r="J323" s="298"/>
      <c r="K323" s="298"/>
      <c r="L323" s="298"/>
      <c r="M323" s="298"/>
      <c r="N323" s="298"/>
    </row>
    <row r="324" spans="2:14">
      <c r="B324" s="294"/>
      <c r="C324" s="299"/>
      <c r="D324" s="298"/>
      <c r="E324" s="298"/>
      <c r="F324" s="298"/>
      <c r="G324" s="298"/>
      <c r="H324" s="298"/>
      <c r="I324" s="298"/>
      <c r="J324" s="298"/>
      <c r="K324" s="298"/>
      <c r="L324" s="298"/>
      <c r="M324" s="298"/>
      <c r="N324" s="298"/>
    </row>
    <row r="325" spans="2:14">
      <c r="B325" s="294"/>
      <c r="C325" s="299"/>
      <c r="D325" s="298"/>
      <c r="E325" s="298"/>
      <c r="F325" s="298"/>
      <c r="G325" s="298"/>
      <c r="H325" s="298"/>
      <c r="I325" s="298"/>
      <c r="J325" s="298"/>
      <c r="K325" s="298"/>
      <c r="L325" s="298"/>
      <c r="M325" s="298"/>
      <c r="N325" s="298"/>
    </row>
    <row r="326" spans="2:14">
      <c r="B326" s="294"/>
      <c r="C326" s="299"/>
      <c r="D326" s="298"/>
      <c r="E326" s="298"/>
      <c r="F326" s="298"/>
      <c r="G326" s="298"/>
      <c r="H326" s="298"/>
      <c r="I326" s="298"/>
      <c r="J326" s="298"/>
      <c r="K326" s="298"/>
      <c r="L326" s="298"/>
      <c r="M326" s="298"/>
      <c r="N326" s="298"/>
    </row>
    <row r="327" spans="2:14">
      <c r="B327" s="294"/>
      <c r="C327" s="299"/>
      <c r="D327" s="298"/>
      <c r="E327" s="298"/>
      <c r="F327" s="298"/>
      <c r="G327" s="298"/>
      <c r="H327" s="298"/>
      <c r="I327" s="298"/>
      <c r="J327" s="298"/>
      <c r="K327" s="298"/>
      <c r="L327" s="298"/>
      <c r="M327" s="298"/>
      <c r="N327" s="298"/>
    </row>
    <row r="328" spans="2:14">
      <c r="B328" s="294"/>
      <c r="C328" s="299"/>
      <c r="D328" s="298"/>
      <c r="E328" s="298"/>
      <c r="F328" s="298"/>
      <c r="G328" s="298"/>
      <c r="H328" s="298"/>
      <c r="I328" s="298"/>
      <c r="J328" s="298"/>
      <c r="K328" s="298"/>
      <c r="L328" s="298"/>
      <c r="M328" s="298"/>
      <c r="N328" s="298"/>
    </row>
    <row r="329" spans="2:14">
      <c r="B329" s="294"/>
      <c r="C329" s="299"/>
      <c r="D329" s="298"/>
      <c r="E329" s="298"/>
      <c r="F329" s="298"/>
      <c r="G329" s="298"/>
      <c r="H329" s="298"/>
      <c r="I329" s="298"/>
      <c r="J329" s="298"/>
      <c r="K329" s="298"/>
      <c r="L329" s="298"/>
      <c r="M329" s="298"/>
      <c r="N329" s="298"/>
    </row>
    <row r="330" spans="2:14">
      <c r="B330" s="294"/>
      <c r="C330" s="299"/>
      <c r="D330" s="298"/>
      <c r="E330" s="298"/>
      <c r="F330" s="298"/>
      <c r="G330" s="298"/>
      <c r="H330" s="298"/>
      <c r="I330" s="298"/>
      <c r="J330" s="298"/>
      <c r="K330" s="298"/>
      <c r="L330" s="298"/>
      <c r="M330" s="298"/>
      <c r="N330" s="298"/>
    </row>
    <row r="331" spans="2:14">
      <c r="B331" s="294"/>
      <c r="C331" s="299"/>
      <c r="D331" s="298"/>
      <c r="E331" s="298"/>
      <c r="F331" s="298"/>
      <c r="G331" s="298"/>
      <c r="H331" s="298"/>
      <c r="I331" s="298"/>
      <c r="J331" s="298"/>
      <c r="K331" s="298"/>
      <c r="L331" s="298"/>
      <c r="M331" s="298"/>
      <c r="N331" s="298"/>
    </row>
    <row r="332" spans="2:14">
      <c r="B332" s="294"/>
      <c r="C332" s="299"/>
      <c r="D332" s="298"/>
      <c r="E332" s="298"/>
      <c r="F332" s="298"/>
      <c r="G332" s="298"/>
      <c r="H332" s="298"/>
      <c r="I332" s="298"/>
      <c r="J332" s="298"/>
      <c r="K332" s="298"/>
      <c r="L332" s="298"/>
      <c r="M332" s="298"/>
      <c r="N332" s="298"/>
    </row>
    <row r="333" spans="2:14">
      <c r="B333" s="294"/>
      <c r="C333" s="299"/>
      <c r="D333" s="298"/>
      <c r="E333" s="298"/>
      <c r="F333" s="298"/>
      <c r="G333" s="298"/>
      <c r="H333" s="298"/>
      <c r="I333" s="298"/>
      <c r="J333" s="298"/>
      <c r="K333" s="298"/>
      <c r="L333" s="298"/>
      <c r="M333" s="298"/>
      <c r="N333" s="298"/>
    </row>
    <row r="334" spans="2:14">
      <c r="B334" s="294"/>
      <c r="C334" s="299"/>
      <c r="D334" s="298"/>
      <c r="E334" s="298"/>
      <c r="F334" s="298"/>
      <c r="G334" s="298"/>
      <c r="H334" s="298"/>
      <c r="I334" s="298"/>
      <c r="J334" s="298"/>
      <c r="K334" s="298"/>
      <c r="L334" s="298"/>
      <c r="M334" s="298"/>
      <c r="N334" s="298"/>
    </row>
    <row r="335" spans="2:14">
      <c r="B335" s="296" t="s">
        <v>1432</v>
      </c>
      <c r="C335" s="296"/>
      <c r="D335" s="297"/>
      <c r="E335" s="297"/>
      <c r="F335" s="297"/>
      <c r="G335" s="297"/>
      <c r="H335" s="297"/>
      <c r="I335" s="297"/>
      <c r="J335" s="298"/>
      <c r="K335" s="298"/>
      <c r="L335" s="298"/>
      <c r="M335" s="298"/>
      <c r="N335" s="298"/>
    </row>
    <row r="336" spans="2:14">
      <c r="B336" s="296" t="s">
        <v>1433</v>
      </c>
      <c r="C336" s="294"/>
      <c r="D336" s="295"/>
      <c r="E336" s="295"/>
      <c r="F336" s="295"/>
      <c r="G336" s="295"/>
      <c r="H336" s="295"/>
      <c r="I336" s="295"/>
      <c r="J336" s="298"/>
      <c r="K336" s="298"/>
      <c r="L336" s="298"/>
      <c r="M336" s="298"/>
      <c r="N336" s="298"/>
    </row>
    <row r="337" spans="2:14">
      <c r="B337" s="296" t="s">
        <v>1769</v>
      </c>
      <c r="C337" s="294"/>
      <c r="D337" s="295"/>
      <c r="E337" s="295"/>
      <c r="F337" s="295"/>
      <c r="G337" s="295"/>
      <c r="H337" s="295"/>
      <c r="I337" s="295"/>
      <c r="J337" s="298"/>
      <c r="K337" s="298"/>
      <c r="L337" s="298"/>
      <c r="M337" s="298"/>
      <c r="N337" s="298"/>
    </row>
    <row r="338" spans="2:14">
      <c r="B338" s="301" t="s">
        <v>1434</v>
      </c>
      <c r="C338" s="301"/>
      <c r="D338" s="302"/>
      <c r="E338" s="302"/>
      <c r="F338" s="302"/>
      <c r="G338" s="302"/>
      <c r="H338" s="302"/>
      <c r="I338" s="302"/>
      <c r="J338" s="298"/>
      <c r="K338" s="298"/>
      <c r="L338" s="298"/>
      <c r="M338" s="298"/>
      <c r="N338" s="298"/>
    </row>
    <row r="339" spans="2:14">
      <c r="B339" s="296"/>
      <c r="C339" s="296"/>
      <c r="D339" s="303"/>
      <c r="E339" s="303"/>
      <c r="F339" s="303"/>
      <c r="G339" s="303"/>
      <c r="H339" s="303"/>
      <c r="I339" s="303"/>
      <c r="J339" s="298"/>
      <c r="K339" s="298"/>
      <c r="L339" s="298"/>
      <c r="M339" s="298"/>
      <c r="N339" s="298"/>
    </row>
    <row r="340" spans="2:14">
      <c r="B340" s="294" t="s">
        <v>1584</v>
      </c>
      <c r="C340" s="296"/>
      <c r="D340" s="303"/>
      <c r="E340" s="303"/>
      <c r="F340" s="303"/>
      <c r="G340" s="303"/>
      <c r="H340" s="303"/>
      <c r="I340" s="303"/>
      <c r="J340" s="298"/>
      <c r="K340" s="298"/>
      <c r="L340" s="298"/>
      <c r="M340" s="298"/>
      <c r="N340" s="298"/>
    </row>
    <row r="341" spans="2:14">
      <c r="B341" s="296"/>
      <c r="C341" s="296"/>
      <c r="D341" s="297"/>
      <c r="E341" s="297"/>
      <c r="F341" s="297"/>
      <c r="G341" s="297"/>
      <c r="H341" s="297"/>
      <c r="I341" s="297"/>
      <c r="J341" s="295"/>
      <c r="K341" s="295"/>
      <c r="L341" s="295"/>
      <c r="M341" s="295"/>
      <c r="N341" s="295"/>
    </row>
    <row r="342" spans="2:14">
      <c r="B342" s="296"/>
      <c r="C342" s="296"/>
      <c r="D342" s="298"/>
      <c r="E342" s="298"/>
      <c r="F342" s="298"/>
      <c r="G342" s="298"/>
      <c r="H342" s="298"/>
      <c r="I342" s="298"/>
      <c r="J342" s="297"/>
      <c r="K342" s="297"/>
      <c r="L342" s="297"/>
      <c r="M342" s="297"/>
      <c r="N342" s="297"/>
    </row>
    <row r="343" spans="2:14">
      <c r="B343" s="296"/>
      <c r="C343" s="296"/>
      <c r="D343" s="297"/>
      <c r="E343" s="297"/>
      <c r="F343" s="297"/>
      <c r="G343" s="297"/>
      <c r="H343" s="297"/>
      <c r="I343" s="297"/>
      <c r="J343" s="295"/>
      <c r="K343" s="295"/>
      <c r="L343" s="295"/>
      <c r="M343" s="295"/>
      <c r="N343" s="295"/>
    </row>
    <row r="344" spans="2:14">
      <c r="B344" s="304"/>
      <c r="C344" s="304"/>
      <c r="D344" s="304"/>
      <c r="E344" s="304"/>
      <c r="F344" s="304"/>
      <c r="G344" s="304"/>
      <c r="H344" s="304"/>
      <c r="I344" s="304"/>
      <c r="J344" s="295"/>
      <c r="K344" s="295"/>
      <c r="L344" s="295"/>
      <c r="M344" s="295"/>
      <c r="N344" s="295"/>
    </row>
    <row r="345" spans="2:14">
      <c r="B345" s="304"/>
      <c r="C345" s="304"/>
      <c r="D345" s="304"/>
      <c r="E345" s="304"/>
      <c r="F345" s="304"/>
      <c r="G345" s="304"/>
      <c r="H345" s="304"/>
      <c r="I345" s="304"/>
      <c r="J345" s="297"/>
      <c r="K345" s="297"/>
      <c r="L345" s="297"/>
      <c r="M345" s="297"/>
      <c r="N345" s="297"/>
    </row>
    <row r="346" spans="2:14">
      <c r="B346" s="304"/>
      <c r="C346" s="304"/>
      <c r="D346" s="304"/>
      <c r="E346" s="304"/>
      <c r="F346" s="304"/>
      <c r="G346" s="304"/>
      <c r="H346" s="304"/>
      <c r="I346" s="304"/>
      <c r="J346" s="297"/>
      <c r="K346" s="297"/>
      <c r="L346" s="297"/>
      <c r="M346" s="297"/>
      <c r="N346" s="297"/>
    </row>
    <row r="347" spans="2:14">
      <c r="B347" s="304"/>
      <c r="C347" s="304"/>
      <c r="D347" s="304"/>
      <c r="E347" s="304"/>
      <c r="F347" s="304"/>
      <c r="G347" s="304"/>
      <c r="H347" s="304"/>
      <c r="I347" s="304"/>
      <c r="J347" s="295"/>
      <c r="K347" s="295"/>
      <c r="L347" s="295"/>
      <c r="M347" s="295"/>
      <c r="N347" s="295"/>
    </row>
    <row r="348" spans="2:14">
      <c r="B348" s="304"/>
      <c r="C348" s="304"/>
      <c r="D348" s="304"/>
      <c r="E348" s="304"/>
      <c r="F348" s="304"/>
      <c r="G348" s="304"/>
      <c r="H348" s="304"/>
      <c r="I348" s="304"/>
      <c r="J348" s="302"/>
      <c r="K348" s="302"/>
      <c r="L348" s="302"/>
      <c r="M348" s="302"/>
      <c r="N348" s="302"/>
    </row>
    <row r="349" spans="2:14">
      <c r="B349" s="304"/>
      <c r="C349" s="304"/>
      <c r="D349" s="304"/>
      <c r="E349" s="304"/>
      <c r="F349" s="304"/>
      <c r="G349" s="304"/>
      <c r="H349" s="304"/>
      <c r="I349" s="304"/>
      <c r="J349" s="303"/>
      <c r="K349" s="303"/>
      <c r="L349" s="303"/>
      <c r="M349" s="303"/>
      <c r="N349" s="303"/>
    </row>
    <row r="350" spans="2:14">
      <c r="B350" s="304"/>
      <c r="C350" s="304"/>
      <c r="D350" s="304"/>
      <c r="E350" s="304"/>
      <c r="F350" s="304"/>
      <c r="G350" s="304"/>
      <c r="H350" s="304"/>
      <c r="I350" s="304"/>
      <c r="J350" s="303"/>
      <c r="K350" s="303"/>
      <c r="L350" s="303"/>
      <c r="M350" s="303"/>
      <c r="N350" s="303"/>
    </row>
    <row r="351" spans="2:14">
      <c r="B351" s="304"/>
      <c r="C351" s="304"/>
      <c r="D351" s="304"/>
      <c r="E351" s="304"/>
      <c r="F351" s="304"/>
      <c r="G351" s="304"/>
      <c r="H351" s="304"/>
      <c r="I351" s="304"/>
      <c r="J351" s="297"/>
      <c r="K351" s="297"/>
      <c r="L351" s="297"/>
      <c r="M351" s="297"/>
      <c r="N351" s="297"/>
    </row>
    <row r="352" spans="2:14">
      <c r="B352" s="304"/>
      <c r="C352" s="304"/>
      <c r="D352" s="304"/>
      <c r="E352" s="304"/>
      <c r="F352" s="304"/>
      <c r="G352" s="304"/>
      <c r="H352" s="304"/>
      <c r="I352" s="304"/>
      <c r="J352" s="298"/>
      <c r="K352" s="298"/>
      <c r="L352" s="298"/>
      <c r="M352" s="298"/>
      <c r="N352" s="298"/>
    </row>
    <row r="353" spans="2:14">
      <c r="B353" s="304"/>
      <c r="C353" s="304"/>
      <c r="D353" s="304"/>
      <c r="E353" s="304"/>
      <c r="F353" s="304"/>
      <c r="G353" s="304"/>
      <c r="H353" s="304"/>
      <c r="I353" s="304"/>
      <c r="J353" s="297"/>
      <c r="K353" s="297"/>
      <c r="L353" s="297"/>
      <c r="M353" s="297"/>
      <c r="N353" s="297"/>
    </row>
    <row r="354" spans="2:14">
      <c r="B354" s="304"/>
      <c r="C354" s="304"/>
      <c r="D354" s="304"/>
      <c r="E354" s="304"/>
      <c r="F354" s="304"/>
      <c r="G354" s="304"/>
      <c r="H354" s="304"/>
      <c r="I354" s="304"/>
      <c r="J354" s="304"/>
      <c r="K354" s="304"/>
      <c r="L354" s="304"/>
      <c r="M354" s="304"/>
      <c r="N354" s="304"/>
    </row>
    <row r="355" spans="2:14">
      <c r="B355" s="304"/>
      <c r="C355" s="304"/>
      <c r="D355" s="304"/>
      <c r="E355" s="304"/>
      <c r="F355" s="304"/>
      <c r="G355" s="304"/>
      <c r="H355" s="304"/>
      <c r="I355" s="304"/>
      <c r="J355" s="304"/>
      <c r="K355" s="304"/>
      <c r="L355" s="304"/>
      <c r="M355" s="304"/>
      <c r="N355" s="304"/>
    </row>
    <row r="356" spans="2:14">
      <c r="B356" s="304"/>
      <c r="C356" s="304"/>
      <c r="D356" s="304"/>
      <c r="E356" s="304"/>
      <c r="F356" s="304"/>
      <c r="G356" s="304"/>
      <c r="H356" s="304"/>
      <c r="I356" s="304"/>
      <c r="J356" s="304"/>
      <c r="K356" s="304"/>
      <c r="L356" s="304"/>
      <c r="M356" s="304"/>
      <c r="N356" s="304"/>
    </row>
    <row r="357" spans="2:14">
      <c r="B357" s="304"/>
      <c r="C357" s="304"/>
      <c r="D357" s="304"/>
      <c r="E357" s="304"/>
      <c r="F357" s="304"/>
      <c r="G357" s="304"/>
      <c r="H357" s="304"/>
      <c r="I357" s="304"/>
      <c r="J357" s="304"/>
      <c r="K357" s="304"/>
      <c r="L357" s="304"/>
      <c r="M357" s="304"/>
      <c r="N357" s="304"/>
    </row>
    <row r="358" spans="2:14">
      <c r="B358" s="304"/>
      <c r="C358" s="304"/>
      <c r="D358" s="304"/>
      <c r="E358" s="304"/>
      <c r="F358" s="304"/>
      <c r="G358" s="304"/>
      <c r="H358" s="304"/>
      <c r="I358" s="304"/>
      <c r="J358" s="304"/>
      <c r="K358" s="304"/>
      <c r="L358" s="304"/>
      <c r="M358" s="304"/>
      <c r="N358" s="304"/>
    </row>
    <row r="359" spans="2:14">
      <c r="B359" s="304"/>
      <c r="C359" s="304"/>
      <c r="D359" s="304"/>
      <c r="E359" s="304"/>
      <c r="F359" s="304"/>
      <c r="G359" s="304"/>
      <c r="H359" s="304"/>
      <c r="I359" s="304"/>
      <c r="J359" s="304"/>
      <c r="K359" s="304"/>
      <c r="L359" s="304"/>
      <c r="M359" s="304"/>
      <c r="N359" s="304"/>
    </row>
    <row r="360" spans="2:14">
      <c r="B360" s="304"/>
      <c r="C360" s="304"/>
      <c r="D360" s="304"/>
      <c r="E360" s="304"/>
      <c r="F360" s="304"/>
      <c r="G360" s="304"/>
      <c r="H360" s="304"/>
      <c r="I360" s="304"/>
      <c r="J360" s="304"/>
      <c r="K360" s="304"/>
      <c r="L360" s="304"/>
      <c r="M360" s="304"/>
      <c r="N360" s="304"/>
    </row>
    <row r="361" spans="2:14">
      <c r="B361" s="304"/>
      <c r="C361" s="304"/>
      <c r="D361" s="304"/>
      <c r="E361" s="304"/>
      <c r="F361" s="304"/>
      <c r="G361" s="304"/>
      <c r="H361" s="304"/>
      <c r="I361" s="304"/>
      <c r="J361" s="304"/>
      <c r="K361" s="304"/>
      <c r="L361" s="304"/>
      <c r="M361" s="304"/>
      <c r="N361" s="304"/>
    </row>
    <row r="362" spans="2:14">
      <c r="B362" s="304"/>
      <c r="C362" s="304"/>
      <c r="D362" s="304"/>
      <c r="E362" s="304"/>
      <c r="F362" s="304"/>
      <c r="G362" s="304"/>
      <c r="H362" s="304"/>
      <c r="I362" s="304"/>
      <c r="J362" s="304"/>
      <c r="K362" s="304"/>
      <c r="L362" s="304"/>
      <c r="M362" s="304"/>
      <c r="N362" s="304"/>
    </row>
    <row r="363" spans="2:14">
      <c r="B363" s="304"/>
      <c r="C363" s="304"/>
      <c r="D363" s="304"/>
      <c r="E363" s="304"/>
      <c r="F363" s="304"/>
      <c r="G363" s="304"/>
      <c r="H363" s="304"/>
      <c r="I363" s="304"/>
      <c r="J363" s="304"/>
      <c r="K363" s="304"/>
      <c r="L363" s="304"/>
      <c r="M363" s="304"/>
      <c r="N363" s="304"/>
    </row>
    <row r="364" spans="2:14">
      <c r="B364" s="304"/>
      <c r="C364" s="304"/>
      <c r="D364" s="304"/>
      <c r="E364" s="304"/>
      <c r="F364" s="304"/>
      <c r="G364" s="304"/>
      <c r="H364" s="304"/>
      <c r="I364" s="304"/>
      <c r="J364" s="304"/>
      <c r="K364" s="304"/>
      <c r="L364" s="304"/>
      <c r="M364" s="304"/>
      <c r="N364" s="304"/>
    </row>
    <row r="365" spans="2:14">
      <c r="B365" s="304"/>
      <c r="C365" s="304"/>
      <c r="D365" s="304"/>
      <c r="E365" s="304"/>
      <c r="F365" s="304"/>
      <c r="G365" s="304"/>
      <c r="H365" s="304"/>
      <c r="I365" s="304"/>
      <c r="J365" s="304"/>
      <c r="K365" s="304"/>
      <c r="L365" s="304"/>
      <c r="M365" s="304"/>
      <c r="N365" s="304"/>
    </row>
    <row r="366" spans="2:14">
      <c r="B366" s="304"/>
      <c r="C366" s="304"/>
      <c r="D366" s="304"/>
      <c r="E366" s="304"/>
      <c r="F366" s="304"/>
      <c r="G366" s="304"/>
      <c r="H366" s="304"/>
      <c r="I366" s="304"/>
      <c r="J366" s="304"/>
      <c r="K366" s="304"/>
      <c r="L366" s="304"/>
      <c r="M366" s="304"/>
      <c r="N366" s="304"/>
    </row>
    <row r="367" spans="2:14">
      <c r="B367" s="304"/>
      <c r="C367" s="304"/>
      <c r="D367" s="304"/>
      <c r="E367" s="304"/>
      <c r="F367" s="304"/>
      <c r="G367" s="304"/>
      <c r="H367" s="304"/>
      <c r="I367" s="304"/>
      <c r="J367" s="304"/>
      <c r="K367" s="304"/>
      <c r="L367" s="304"/>
      <c r="M367" s="304"/>
      <c r="N367" s="304"/>
    </row>
  </sheetData>
  <mergeCells count="10">
    <mergeCell ref="R230:T230"/>
    <mergeCell ref="W230:Y230"/>
    <mergeCell ref="R288:S288"/>
    <mergeCell ref="V288:W288"/>
    <mergeCell ref="S36:T36"/>
    <mergeCell ref="W36:X36"/>
    <mergeCell ref="S37:T37"/>
    <mergeCell ref="W37:X37"/>
    <mergeCell ref="S38:T38"/>
    <mergeCell ref="W38:X38"/>
  </mergeCells>
  <phoneticPr fontId="1" type="noConversion"/>
  <hyperlinks>
    <hyperlink ref="Z118" r:id="rId1" display="https://dmcbiztower.modoo.at/?link=4a5ntzuo" xr:uid="{5FFA66E7-54BB-4017-917D-B26071D6C40E}"/>
  </hyperlinks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14C40-31F6-4E56-9BD7-70984AE05C20}">
  <dimension ref="A1:BV30"/>
  <sheetViews>
    <sheetView tabSelected="1" zoomScale="90" zoomScaleNormal="90" workbookViewId="0">
      <pane xSplit="1" ySplit="2" topLeftCell="F3" activePane="bottomRight" state="frozen"/>
      <selection pane="topRight" activeCell="B1" sqref="B1"/>
      <selection pane="bottomLeft" activeCell="A2" sqref="A2"/>
      <selection pane="bottomRight" activeCell="B20" sqref="B20"/>
    </sheetView>
  </sheetViews>
  <sheetFormatPr defaultRowHeight="17.399999999999999"/>
  <cols>
    <col min="1" max="1" width="41.8984375" bestFit="1" customWidth="1"/>
    <col min="3" max="4" width="11.69921875" style="77" bestFit="1" customWidth="1"/>
    <col min="6" max="6" width="13.796875" style="79" bestFit="1" customWidth="1"/>
    <col min="7" max="47" width="8.796875" style="80"/>
    <col min="48" max="49" width="9.296875" style="80" bestFit="1" customWidth="1"/>
  </cols>
  <sheetData>
    <row r="1" spans="1:74">
      <c r="Y1" s="80" t="s">
        <v>1478</v>
      </c>
      <c r="AX1" t="s">
        <v>1479</v>
      </c>
    </row>
    <row r="2" spans="1:74">
      <c r="B2" t="s">
        <v>757</v>
      </c>
      <c r="C2" t="s">
        <v>759</v>
      </c>
      <c r="D2" t="s">
        <v>760</v>
      </c>
      <c r="E2" t="s">
        <v>761</v>
      </c>
      <c r="F2" t="s">
        <v>762</v>
      </c>
      <c r="G2" t="s">
        <v>763</v>
      </c>
      <c r="H2" t="s">
        <v>775</v>
      </c>
      <c r="I2" t="s">
        <v>776</v>
      </c>
      <c r="J2" t="s">
        <v>777</v>
      </c>
      <c r="K2" t="s">
        <v>778</v>
      </c>
      <c r="L2" t="s">
        <v>779</v>
      </c>
      <c r="M2" t="s">
        <v>780</v>
      </c>
      <c r="N2" t="s">
        <v>781</v>
      </c>
      <c r="O2" t="s">
        <v>782</v>
      </c>
      <c r="P2" t="s">
        <v>783</v>
      </c>
      <c r="Q2" t="s">
        <v>784</v>
      </c>
      <c r="R2" t="s">
        <v>785</v>
      </c>
      <c r="S2" t="s">
        <v>786</v>
      </c>
      <c r="T2" t="s">
        <v>787</v>
      </c>
      <c r="U2" t="s">
        <v>788</v>
      </c>
      <c r="V2" t="s">
        <v>789</v>
      </c>
      <c r="W2" t="s">
        <v>790</v>
      </c>
      <c r="X2" t="s">
        <v>791</v>
      </c>
      <c r="Y2" t="s">
        <v>767</v>
      </c>
      <c r="Z2" t="s">
        <v>768</v>
      </c>
      <c r="AA2" t="s">
        <v>769</v>
      </c>
      <c r="AB2" t="s">
        <v>770</v>
      </c>
      <c r="AC2" t="s">
        <v>771</v>
      </c>
      <c r="AD2" t="s">
        <v>772</v>
      </c>
      <c r="AE2" t="s">
        <v>773</v>
      </c>
      <c r="AF2" t="s">
        <v>774</v>
      </c>
      <c r="AG2" t="s">
        <v>775</v>
      </c>
      <c r="AH2" t="s">
        <v>776</v>
      </c>
      <c r="AI2" t="s">
        <v>777</v>
      </c>
      <c r="AJ2" t="s">
        <v>778</v>
      </c>
      <c r="AK2" t="s">
        <v>779</v>
      </c>
      <c r="AL2" t="s">
        <v>780</v>
      </c>
      <c r="AM2" t="s">
        <v>781</v>
      </c>
      <c r="AN2" t="s">
        <v>782</v>
      </c>
      <c r="AO2" t="s">
        <v>783</v>
      </c>
      <c r="AP2" t="s">
        <v>784</v>
      </c>
      <c r="AQ2" t="s">
        <v>785</v>
      </c>
      <c r="AR2" t="s">
        <v>786</v>
      </c>
      <c r="AS2" t="s">
        <v>787</v>
      </c>
      <c r="AT2" t="s">
        <v>788</v>
      </c>
      <c r="AU2" t="s">
        <v>789</v>
      </c>
      <c r="AV2" t="s">
        <v>790</v>
      </c>
      <c r="AW2" t="s">
        <v>791</v>
      </c>
      <c r="AX2" t="s">
        <v>767</v>
      </c>
      <c r="AY2" t="s">
        <v>768</v>
      </c>
      <c r="AZ2" t="s">
        <v>769</v>
      </c>
      <c r="BA2" t="s">
        <v>770</v>
      </c>
      <c r="BB2" t="s">
        <v>771</v>
      </c>
      <c r="BC2" t="s">
        <v>772</v>
      </c>
      <c r="BD2" t="s">
        <v>773</v>
      </c>
      <c r="BE2" t="s">
        <v>774</v>
      </c>
      <c r="BF2" t="s">
        <v>775</v>
      </c>
      <c r="BG2" t="s">
        <v>776</v>
      </c>
      <c r="BH2" t="s">
        <v>777</v>
      </c>
      <c r="BI2" t="s">
        <v>778</v>
      </c>
      <c r="BJ2" t="s">
        <v>779</v>
      </c>
      <c r="BK2" t="s">
        <v>780</v>
      </c>
      <c r="BL2" t="s">
        <v>781</v>
      </c>
      <c r="BM2" t="s">
        <v>782</v>
      </c>
      <c r="BN2" t="s">
        <v>783</v>
      </c>
      <c r="BO2" t="s">
        <v>784</v>
      </c>
      <c r="BP2" t="s">
        <v>785</v>
      </c>
      <c r="BQ2" t="s">
        <v>786</v>
      </c>
      <c r="BR2" t="s">
        <v>787</v>
      </c>
      <c r="BS2" t="s">
        <v>788</v>
      </c>
      <c r="BT2" t="s">
        <v>789</v>
      </c>
      <c r="BU2" t="s">
        <v>790</v>
      </c>
      <c r="BV2" t="s">
        <v>791</v>
      </c>
    </row>
    <row r="3" spans="1:74">
      <c r="A3" t="s">
        <v>1504</v>
      </c>
      <c r="C3"/>
      <c r="D3"/>
      <c r="F3"/>
      <c r="G3"/>
      <c r="H3" s="79">
        <v>3141.6904</v>
      </c>
      <c r="I3" s="79">
        <v>3393.9050000000002</v>
      </c>
      <c r="J3" s="79">
        <v>3311.4162999999999</v>
      </c>
      <c r="K3" s="79">
        <v>3102.2745</v>
      </c>
      <c r="L3" s="79">
        <v>3352.7867999999999</v>
      </c>
      <c r="M3" s="79">
        <v>3175.5142999999998</v>
      </c>
      <c r="N3" s="79">
        <v>6453.8335999999999</v>
      </c>
      <c r="O3" s="79">
        <v>5898.9854999999998</v>
      </c>
      <c r="P3" s="79">
        <v>5751.777</v>
      </c>
      <c r="Q3" s="79">
        <v>5905.3152</v>
      </c>
      <c r="R3" s="79">
        <v>5228.3513999999996</v>
      </c>
      <c r="S3" s="79">
        <v>5425.9636</v>
      </c>
      <c r="T3" s="79">
        <v>5543.0092000000004</v>
      </c>
      <c r="U3" s="79">
        <v>4415.5537000000004</v>
      </c>
      <c r="V3" s="79">
        <v>4909.8741</v>
      </c>
      <c r="W3" s="79">
        <v>4131.3694999999998</v>
      </c>
      <c r="X3" s="79">
        <v>4095.9465</v>
      </c>
      <c r="Y3"/>
      <c r="Z3"/>
      <c r="AA3"/>
      <c r="AB3"/>
      <c r="AC3"/>
      <c r="AD3"/>
      <c r="AE3"/>
      <c r="AF3"/>
      <c r="AG3"/>
      <c r="AH3"/>
      <c r="AI3"/>
      <c r="AJ3"/>
      <c r="AK3"/>
      <c r="AL3"/>
      <c r="AM3"/>
      <c r="AN3"/>
      <c r="AO3"/>
      <c r="AP3"/>
      <c r="AQ3"/>
      <c r="AR3"/>
      <c r="AS3"/>
      <c r="AT3"/>
      <c r="AU3"/>
      <c r="AV3"/>
      <c r="AW3"/>
    </row>
    <row r="4" spans="1:74">
      <c r="A4" t="s">
        <v>1505</v>
      </c>
      <c r="C4"/>
      <c r="D4"/>
      <c r="F4"/>
      <c r="G4"/>
      <c r="H4" s="80">
        <f t="shared" ref="H4:X4" si="0">SUM(H8:H29)</f>
        <v>4071.1560000000013</v>
      </c>
      <c r="I4" s="80">
        <f t="shared" si="0"/>
        <v>2448.0919999999996</v>
      </c>
      <c r="J4" s="80">
        <f t="shared" si="0"/>
        <v>2903.8510000000001</v>
      </c>
      <c r="K4" s="80">
        <f t="shared" si="0"/>
        <v>2734.2549999999997</v>
      </c>
      <c r="L4" s="80">
        <f t="shared" si="0"/>
        <v>2306.4419999999996</v>
      </c>
      <c r="M4" s="80">
        <f t="shared" si="0"/>
        <v>2899.835</v>
      </c>
      <c r="N4" s="80">
        <f t="shared" si="0"/>
        <v>2602.2679999999996</v>
      </c>
      <c r="O4" s="80">
        <f t="shared" si="0"/>
        <v>2770.848</v>
      </c>
      <c r="P4" s="80">
        <f t="shared" si="0"/>
        <v>2714.9409999999998</v>
      </c>
      <c r="Q4" s="80">
        <f t="shared" si="0"/>
        <v>4736.1360000000013</v>
      </c>
      <c r="R4" s="80">
        <f t="shared" si="0"/>
        <v>3484.7130000000006</v>
      </c>
      <c r="S4" s="80">
        <f t="shared" si="0"/>
        <v>3661.5369999999989</v>
      </c>
      <c r="T4" s="80">
        <f t="shared" si="0"/>
        <v>3683.3340000000003</v>
      </c>
      <c r="U4" s="80">
        <f t="shared" si="0"/>
        <v>2307.1420000000007</v>
      </c>
      <c r="V4" s="80">
        <f t="shared" si="0"/>
        <v>2437.3599999999997</v>
      </c>
      <c r="W4" s="80">
        <f t="shared" si="0"/>
        <v>1833.2799999999997</v>
      </c>
      <c r="X4" s="80">
        <f t="shared" si="0"/>
        <v>4463.5140000000001</v>
      </c>
      <c r="Y4"/>
      <c r="Z4"/>
      <c r="AA4"/>
      <c r="AB4"/>
      <c r="AC4"/>
      <c r="AD4"/>
      <c r="AE4"/>
      <c r="AF4"/>
      <c r="AG4"/>
      <c r="AH4"/>
      <c r="AI4"/>
      <c r="AJ4"/>
      <c r="AK4"/>
      <c r="AL4"/>
      <c r="AM4"/>
      <c r="AN4"/>
      <c r="AO4"/>
      <c r="AP4"/>
      <c r="AQ4"/>
      <c r="AR4"/>
      <c r="AS4"/>
      <c r="AT4"/>
      <c r="AU4"/>
      <c r="AV4"/>
      <c r="AW4"/>
    </row>
    <row r="5" spans="1:74">
      <c r="A5" t="s">
        <v>1506</v>
      </c>
      <c r="C5"/>
      <c r="D5"/>
      <c r="F5"/>
      <c r="G5"/>
      <c r="H5" s="349">
        <f>(H4-H3)/H3</f>
        <v>0.29584888440948903</v>
      </c>
      <c r="I5" s="349">
        <f t="shared" ref="I5:X5" si="1">(I4-I3)/I3</f>
        <v>-0.27867986876474166</v>
      </c>
      <c r="J5" s="349">
        <f t="shared" si="1"/>
        <v>-0.12307884695741812</v>
      </c>
      <c r="K5" s="349">
        <f t="shared" si="1"/>
        <v>-0.11862892854903727</v>
      </c>
      <c r="L5" s="349">
        <f t="shared" si="1"/>
        <v>-0.31208211628606997</v>
      </c>
      <c r="M5" s="349">
        <f t="shared" si="1"/>
        <v>-8.681406347311986E-2</v>
      </c>
      <c r="N5" s="349">
        <f t="shared" si="1"/>
        <v>-0.59678724905457747</v>
      </c>
      <c r="O5" s="349">
        <f t="shared" si="1"/>
        <v>-0.53028397849087783</v>
      </c>
      <c r="P5" s="349">
        <f t="shared" si="1"/>
        <v>-0.5279822218420499</v>
      </c>
      <c r="Q5" s="349">
        <f t="shared" si="1"/>
        <v>-0.197987602761661</v>
      </c>
      <c r="R5" s="349">
        <f t="shared" si="1"/>
        <v>-0.33349678829927137</v>
      </c>
      <c r="S5" s="349">
        <f t="shared" si="1"/>
        <v>-0.32518216672150196</v>
      </c>
      <c r="T5" s="349">
        <f t="shared" si="1"/>
        <v>-0.33549920862480259</v>
      </c>
      <c r="U5" s="349">
        <f t="shared" si="1"/>
        <v>-0.47749655949150827</v>
      </c>
      <c r="V5" s="349">
        <f t="shared" si="1"/>
        <v>-0.50357993904568765</v>
      </c>
      <c r="W5" s="349">
        <f t="shared" si="1"/>
        <v>-0.55625368294944333</v>
      </c>
      <c r="X5" s="349">
        <f t="shared" si="1"/>
        <v>8.9739331312066725E-2</v>
      </c>
      <c r="Y5"/>
      <c r="Z5"/>
      <c r="AA5"/>
      <c r="AB5"/>
      <c r="AC5"/>
      <c r="AD5"/>
      <c r="AE5"/>
      <c r="AF5"/>
      <c r="AG5"/>
      <c r="AH5"/>
      <c r="AI5"/>
      <c r="AJ5"/>
      <c r="AK5"/>
      <c r="AL5"/>
      <c r="AM5"/>
      <c r="AN5"/>
      <c r="AO5"/>
      <c r="AP5"/>
      <c r="AQ5"/>
      <c r="AR5"/>
      <c r="AS5"/>
      <c r="AT5"/>
      <c r="AU5"/>
      <c r="AV5"/>
      <c r="AW5"/>
    </row>
    <row r="6" spans="1:74">
      <c r="C6"/>
      <c r="D6"/>
      <c r="F6"/>
      <c r="G6"/>
      <c r="H6"/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  <c r="AC6"/>
      <c r="AD6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  <c r="AW6"/>
    </row>
    <row r="7" spans="1:74">
      <c r="C7"/>
      <c r="D7"/>
      <c r="F7"/>
      <c r="G7"/>
      <c r="H7"/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  <c r="AC7"/>
      <c r="AD7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  <c r="AV7"/>
      <c r="AW7"/>
    </row>
    <row r="8" spans="1:74">
      <c r="A8" s="31" t="s">
        <v>808</v>
      </c>
      <c r="B8" t="s">
        <v>794</v>
      </c>
      <c r="C8" s="77">
        <v>43252</v>
      </c>
      <c r="D8" s="77">
        <v>44287</v>
      </c>
      <c r="E8">
        <v>719</v>
      </c>
      <c r="F8">
        <v>4583</v>
      </c>
      <c r="G8" t="s">
        <v>766</v>
      </c>
      <c r="H8" s="80">
        <f t="shared" ref="H8:X8" si="2">AG8-AF8</f>
        <v>577.45800000000008</v>
      </c>
      <c r="I8" s="80">
        <f t="shared" si="2"/>
        <v>485.79799999999977</v>
      </c>
      <c r="J8" s="80">
        <f t="shared" si="2"/>
        <v>728.69700000000057</v>
      </c>
      <c r="K8" s="80">
        <f t="shared" si="2"/>
        <v>297.89499999999953</v>
      </c>
      <c r="L8" s="80">
        <v>0</v>
      </c>
      <c r="M8" s="80">
        <f t="shared" si="2"/>
        <v>0</v>
      </c>
      <c r="N8" s="80">
        <f t="shared" si="2"/>
        <v>0</v>
      </c>
      <c r="O8" s="80">
        <f t="shared" si="2"/>
        <v>0</v>
      </c>
      <c r="P8" s="80">
        <f t="shared" si="2"/>
        <v>0</v>
      </c>
      <c r="Q8" s="80">
        <f t="shared" si="2"/>
        <v>0</v>
      </c>
      <c r="R8" s="80">
        <f t="shared" si="2"/>
        <v>0</v>
      </c>
      <c r="S8" s="80">
        <f t="shared" si="2"/>
        <v>0</v>
      </c>
      <c r="T8" s="80">
        <f t="shared" si="2"/>
        <v>0</v>
      </c>
      <c r="U8" s="80">
        <f t="shared" si="2"/>
        <v>0</v>
      </c>
      <c r="V8" s="80">
        <f t="shared" si="2"/>
        <v>0</v>
      </c>
      <c r="W8" s="80">
        <f t="shared" si="2"/>
        <v>0</v>
      </c>
      <c r="X8" s="80">
        <f t="shared" si="2"/>
        <v>0</v>
      </c>
      <c r="Y8" s="80">
        <f>AX8*$F8</f>
        <v>0</v>
      </c>
      <c r="Z8" s="80">
        <f t="shared" ref="Z8:AW8" si="3">AY8*$F8</f>
        <v>0</v>
      </c>
      <c r="AA8" s="80">
        <f t="shared" si="3"/>
        <v>297.89499999999998</v>
      </c>
      <c r="AB8" s="80">
        <f t="shared" si="3"/>
        <v>577.45799999999997</v>
      </c>
      <c r="AC8" s="80">
        <f t="shared" si="3"/>
        <v>914.30850000000009</v>
      </c>
      <c r="AD8" s="80">
        <f t="shared" si="3"/>
        <v>1333.653</v>
      </c>
      <c r="AE8" s="80">
        <f t="shared" si="3"/>
        <v>1952.3579999999999</v>
      </c>
      <c r="AF8" s="80">
        <f t="shared" si="3"/>
        <v>2493.152</v>
      </c>
      <c r="AG8" s="80">
        <f t="shared" si="3"/>
        <v>3070.61</v>
      </c>
      <c r="AH8" s="80">
        <f t="shared" si="3"/>
        <v>3556.4079999999999</v>
      </c>
      <c r="AI8" s="80">
        <f t="shared" si="3"/>
        <v>4285.1050000000005</v>
      </c>
      <c r="AJ8" s="80">
        <f t="shared" si="3"/>
        <v>4583</v>
      </c>
      <c r="AK8" s="80">
        <f t="shared" si="3"/>
        <v>0</v>
      </c>
      <c r="AL8" s="80">
        <f t="shared" si="3"/>
        <v>0</v>
      </c>
      <c r="AM8" s="80">
        <f t="shared" si="3"/>
        <v>0</v>
      </c>
      <c r="AN8" s="80">
        <f t="shared" si="3"/>
        <v>0</v>
      </c>
      <c r="AO8" s="80">
        <f t="shared" si="3"/>
        <v>0</v>
      </c>
      <c r="AP8" s="80">
        <f t="shared" si="3"/>
        <v>0</v>
      </c>
      <c r="AQ8" s="80">
        <f t="shared" si="3"/>
        <v>0</v>
      </c>
      <c r="AR8" s="80">
        <f t="shared" si="3"/>
        <v>0</v>
      </c>
      <c r="AS8" s="80">
        <f t="shared" si="3"/>
        <v>0</v>
      </c>
      <c r="AT8" s="80">
        <f t="shared" si="3"/>
        <v>0</v>
      </c>
      <c r="AU8" s="80">
        <f t="shared" si="3"/>
        <v>0</v>
      </c>
      <c r="AV8" s="80">
        <f t="shared" si="3"/>
        <v>0</v>
      </c>
      <c r="AW8" s="80">
        <f t="shared" si="3"/>
        <v>0</v>
      </c>
      <c r="AX8" s="78"/>
      <c r="AY8" s="78"/>
      <c r="AZ8" s="78">
        <v>6.5000000000000002E-2</v>
      </c>
      <c r="BA8" s="78">
        <v>0.126</v>
      </c>
      <c r="BB8" s="78">
        <v>0.19950000000000001</v>
      </c>
      <c r="BC8" s="78">
        <v>0.29099999999999998</v>
      </c>
      <c r="BD8" s="78">
        <v>0.42599999999999999</v>
      </c>
      <c r="BE8" s="78">
        <v>0.54400000000000004</v>
      </c>
      <c r="BF8" s="78">
        <v>0.67</v>
      </c>
      <c r="BG8" s="78">
        <v>0.77600000000000002</v>
      </c>
      <c r="BH8" s="78">
        <v>0.93500000000000005</v>
      </c>
      <c r="BI8" s="78">
        <v>1</v>
      </c>
      <c r="BJ8" s="78"/>
      <c r="BK8" s="78"/>
      <c r="BL8" s="78"/>
      <c r="BM8" s="78"/>
      <c r="BN8" s="78"/>
      <c r="BO8" s="78"/>
      <c r="BP8" s="78"/>
      <c r="BQ8" s="78"/>
      <c r="BR8" s="78"/>
      <c r="BS8" s="78"/>
      <c r="BT8" s="78"/>
      <c r="BU8" s="78"/>
      <c r="BV8" s="78"/>
    </row>
    <row r="9" spans="1:74">
      <c r="A9" s="31" t="s">
        <v>804</v>
      </c>
      <c r="B9" t="s">
        <v>794</v>
      </c>
      <c r="C9" s="77">
        <v>43191</v>
      </c>
      <c r="D9" s="77">
        <v>43922</v>
      </c>
      <c r="F9">
        <v>1701</v>
      </c>
      <c r="G9" t="s">
        <v>764</v>
      </c>
      <c r="H9">
        <v>1701</v>
      </c>
      <c r="I9" s="80">
        <f t="shared" ref="I9:I29" si="4">AH9-AG9</f>
        <v>0</v>
      </c>
      <c r="J9" s="80">
        <f t="shared" ref="J9:J29" si="5">AI9-AH9</f>
        <v>0</v>
      </c>
      <c r="K9" s="80">
        <f t="shared" ref="K9:K29" si="6">AJ9-AI9</f>
        <v>0</v>
      </c>
      <c r="L9" s="80">
        <f t="shared" ref="L9:L29" si="7">AK9-AJ9</f>
        <v>0</v>
      </c>
      <c r="M9" s="80">
        <f t="shared" ref="M9:M29" si="8">AL9-AK9</f>
        <v>0</v>
      </c>
      <c r="N9" s="80">
        <f t="shared" ref="N9:N29" si="9">AM9-AL9</f>
        <v>0</v>
      </c>
      <c r="O9" s="80">
        <v>0</v>
      </c>
      <c r="P9" s="80">
        <f t="shared" ref="P9:P29" si="10">AO9-AN9</f>
        <v>0</v>
      </c>
      <c r="Q9" s="80">
        <f t="shared" ref="Q9:Q29" si="11">AP9-AO9</f>
        <v>0</v>
      </c>
      <c r="R9" s="80">
        <f t="shared" ref="R9:R29" si="12">AQ9-AP9</f>
        <v>0</v>
      </c>
      <c r="S9" s="80">
        <f t="shared" ref="S9:S29" si="13">AR9-AQ9</f>
        <v>0</v>
      </c>
      <c r="T9" s="80">
        <f t="shared" ref="T9:T29" si="14">AS9-AR9</f>
        <v>0</v>
      </c>
      <c r="U9" s="80">
        <f t="shared" ref="U9:U28" si="15">AT9-AS9</f>
        <v>0</v>
      </c>
      <c r="V9" s="80">
        <f t="shared" ref="V9:V29" si="16">AU9-AT9</f>
        <v>0</v>
      </c>
      <c r="W9" s="80">
        <f t="shared" ref="W9:W29" si="17">AV9-AU9</f>
        <v>0</v>
      </c>
      <c r="X9" s="80">
        <f t="shared" ref="X9:X29" si="18">AW9-AV9</f>
        <v>0</v>
      </c>
      <c r="Y9" s="80">
        <f t="shared" ref="Y9:Y29" si="19">AX9*$F9</f>
        <v>0</v>
      </c>
      <c r="Z9" s="80">
        <f t="shared" ref="Z9:Z29" si="20">AY9*$F9</f>
        <v>0</v>
      </c>
      <c r="AA9" s="80">
        <f t="shared" ref="AA9:AA29" si="21">AZ9*$F9</f>
        <v>0</v>
      </c>
      <c r="AB9" s="80">
        <f t="shared" ref="AB9:AB29" si="22">BA9*$F9</f>
        <v>0</v>
      </c>
      <c r="AC9" s="80">
        <f t="shared" ref="AC9:AC29" si="23">BB9*$F9</f>
        <v>0</v>
      </c>
      <c r="AD9" s="80">
        <f t="shared" ref="AD9:AD29" si="24">BC9*$F9</f>
        <v>0</v>
      </c>
      <c r="AE9" s="80">
        <f t="shared" ref="AE9:AE29" si="25">BD9*$F9</f>
        <v>0</v>
      </c>
      <c r="AF9" s="80">
        <f t="shared" ref="AF9:AF29" si="26">BE9*$F9</f>
        <v>1570.0230000000001</v>
      </c>
      <c r="AG9" s="80">
        <f t="shared" ref="AG9:AG29" si="27">BF9*$F9</f>
        <v>1701</v>
      </c>
      <c r="AH9" s="80">
        <f t="shared" ref="AH9:AH29" si="28">BG9*$F9</f>
        <v>1701</v>
      </c>
      <c r="AI9" s="80">
        <f t="shared" ref="AI9:AI29" si="29">BH9*$F9</f>
        <v>1701</v>
      </c>
      <c r="AJ9" s="80">
        <f t="shared" ref="AJ9:AJ29" si="30">BI9*$F9</f>
        <v>1701</v>
      </c>
      <c r="AK9" s="80">
        <f t="shared" ref="AK9:AK29" si="31">BJ9*$F9</f>
        <v>1701</v>
      </c>
      <c r="AL9" s="80">
        <f t="shared" ref="AL9:AL29" si="32">BK9*$F9</f>
        <v>1701</v>
      </c>
      <c r="AM9" s="80">
        <f t="shared" ref="AM9:AM29" si="33">BL9*$F9</f>
        <v>1701</v>
      </c>
      <c r="AN9" s="80">
        <f t="shared" ref="AN9:AN29" si="34">BM9*$F9</f>
        <v>0</v>
      </c>
      <c r="AO9" s="80">
        <f t="shared" ref="AO9:AO29" si="35">BN9*$F9</f>
        <v>0</v>
      </c>
      <c r="AP9" s="80">
        <f t="shared" ref="AP9:AP29" si="36">BO9*$F9</f>
        <v>0</v>
      </c>
      <c r="AQ9" s="80">
        <f t="shared" ref="AQ9:AQ29" si="37">BP9*$F9</f>
        <v>0</v>
      </c>
      <c r="AR9" s="80">
        <f t="shared" ref="AR9:AR29" si="38">BQ9*$F9</f>
        <v>0</v>
      </c>
      <c r="AS9" s="80">
        <f t="shared" ref="AS9:AS29" si="39">BR9*$F9</f>
        <v>0</v>
      </c>
      <c r="AT9" s="80">
        <f t="shared" ref="AT9:AT29" si="40">BS9*$F9</f>
        <v>0</v>
      </c>
      <c r="AU9" s="80">
        <f t="shared" ref="AU9:AU29" si="41">BT9*$F9</f>
        <v>0</v>
      </c>
      <c r="AV9" s="80">
        <f t="shared" ref="AV9:AV29" si="42">BU9*$F9</f>
        <v>0</v>
      </c>
      <c r="AW9" s="80">
        <f t="shared" ref="AW9:AW29" si="43">BV9*$F9</f>
        <v>0</v>
      </c>
      <c r="AX9" s="78"/>
      <c r="AY9" s="78"/>
      <c r="AZ9" s="78"/>
      <c r="BA9" s="78"/>
      <c r="BB9" s="78"/>
      <c r="BC9" s="78"/>
      <c r="BD9" s="78"/>
      <c r="BE9" s="78">
        <v>0.92300000000000004</v>
      </c>
      <c r="BF9" s="78">
        <v>1</v>
      </c>
      <c r="BG9" s="78">
        <v>1</v>
      </c>
      <c r="BH9" s="78">
        <v>1</v>
      </c>
      <c r="BI9" s="78">
        <v>1</v>
      </c>
      <c r="BJ9" s="78">
        <v>1</v>
      </c>
      <c r="BK9" s="78">
        <v>1</v>
      </c>
      <c r="BL9" s="78">
        <v>1</v>
      </c>
      <c r="BM9" s="78"/>
      <c r="BN9" s="78"/>
      <c r="BO9" s="78"/>
      <c r="BP9" s="78"/>
      <c r="BQ9" s="78"/>
      <c r="BR9" s="78"/>
      <c r="BS9" s="78"/>
      <c r="BT9" s="78"/>
      <c r="BU9" s="78"/>
      <c r="BV9" s="78"/>
    </row>
    <row r="10" spans="1:74">
      <c r="A10" s="31" t="s">
        <v>806</v>
      </c>
      <c r="B10" t="s">
        <v>794</v>
      </c>
      <c r="C10" s="77">
        <v>43405</v>
      </c>
      <c r="D10" s="77">
        <v>44197</v>
      </c>
      <c r="F10">
        <v>614</v>
      </c>
      <c r="G10" t="s">
        <v>764</v>
      </c>
      <c r="H10" s="80">
        <v>0</v>
      </c>
      <c r="I10" s="80">
        <v>0</v>
      </c>
      <c r="J10" s="80">
        <v>0</v>
      </c>
      <c r="K10">
        <v>614</v>
      </c>
      <c r="L10" s="80">
        <f t="shared" si="7"/>
        <v>0</v>
      </c>
      <c r="M10" s="80">
        <f t="shared" si="8"/>
        <v>0</v>
      </c>
      <c r="N10" s="80">
        <v>0</v>
      </c>
      <c r="O10" s="80">
        <f t="shared" ref="O10:O29" si="44">AN10-AM10</f>
        <v>0</v>
      </c>
      <c r="P10" s="80">
        <f t="shared" si="10"/>
        <v>0</v>
      </c>
      <c r="Q10" s="80">
        <f t="shared" si="11"/>
        <v>0</v>
      </c>
      <c r="R10" s="80">
        <f t="shared" si="12"/>
        <v>0</v>
      </c>
      <c r="S10" s="80">
        <f t="shared" si="13"/>
        <v>0</v>
      </c>
      <c r="T10" s="80">
        <f t="shared" si="14"/>
        <v>0</v>
      </c>
      <c r="U10" s="80">
        <f t="shared" si="15"/>
        <v>0</v>
      </c>
      <c r="V10" s="80">
        <f t="shared" si="16"/>
        <v>0</v>
      </c>
      <c r="W10" s="80">
        <f t="shared" si="17"/>
        <v>0</v>
      </c>
      <c r="X10" s="80">
        <f t="shared" si="18"/>
        <v>0</v>
      </c>
      <c r="Y10" s="80">
        <f t="shared" si="19"/>
        <v>0</v>
      </c>
      <c r="Z10" s="80">
        <f t="shared" si="20"/>
        <v>0</v>
      </c>
      <c r="AA10" s="80">
        <f t="shared" si="21"/>
        <v>0</v>
      </c>
      <c r="AB10" s="80">
        <f t="shared" si="22"/>
        <v>0</v>
      </c>
      <c r="AC10" s="80">
        <f t="shared" si="23"/>
        <v>0</v>
      </c>
      <c r="AD10" s="80">
        <f t="shared" si="24"/>
        <v>0</v>
      </c>
      <c r="AE10" s="80">
        <f t="shared" si="25"/>
        <v>0</v>
      </c>
      <c r="AF10" s="80">
        <f t="shared" si="26"/>
        <v>311.298</v>
      </c>
      <c r="AG10" s="80">
        <f t="shared" si="27"/>
        <v>453.13200000000001</v>
      </c>
      <c r="AH10" s="80">
        <f t="shared" si="28"/>
        <v>529.88199999999995</v>
      </c>
      <c r="AI10" s="80">
        <f t="shared" si="29"/>
        <v>594.35199999999998</v>
      </c>
      <c r="AJ10" s="80">
        <f t="shared" si="30"/>
        <v>614</v>
      </c>
      <c r="AK10" s="80">
        <f t="shared" si="31"/>
        <v>614</v>
      </c>
      <c r="AL10" s="80">
        <f t="shared" si="32"/>
        <v>614</v>
      </c>
      <c r="AM10" s="80">
        <f t="shared" si="33"/>
        <v>0</v>
      </c>
      <c r="AN10" s="80">
        <f t="shared" si="34"/>
        <v>0</v>
      </c>
      <c r="AO10" s="80">
        <f t="shared" si="35"/>
        <v>0</v>
      </c>
      <c r="AP10" s="80">
        <f t="shared" si="36"/>
        <v>0</v>
      </c>
      <c r="AQ10" s="80">
        <f t="shared" si="37"/>
        <v>0</v>
      </c>
      <c r="AR10" s="80">
        <f t="shared" si="38"/>
        <v>0</v>
      </c>
      <c r="AS10" s="80">
        <f t="shared" si="39"/>
        <v>0</v>
      </c>
      <c r="AT10" s="80">
        <f t="shared" si="40"/>
        <v>0</v>
      </c>
      <c r="AU10" s="80">
        <f t="shared" si="41"/>
        <v>0</v>
      </c>
      <c r="AV10" s="80">
        <f t="shared" si="42"/>
        <v>0</v>
      </c>
      <c r="AW10" s="80">
        <f t="shared" si="43"/>
        <v>0</v>
      </c>
      <c r="AX10" s="78"/>
      <c r="AY10" s="78"/>
      <c r="AZ10" s="78"/>
      <c r="BA10" s="78"/>
      <c r="BB10" s="78"/>
      <c r="BC10" s="78"/>
      <c r="BD10" s="78"/>
      <c r="BE10" s="78">
        <v>0.50700000000000001</v>
      </c>
      <c r="BF10" s="78">
        <v>0.73799999999999999</v>
      </c>
      <c r="BG10" s="78">
        <v>0.86299999999999999</v>
      </c>
      <c r="BH10" s="78">
        <v>0.96799999999999997</v>
      </c>
      <c r="BI10" s="78">
        <v>1</v>
      </c>
      <c r="BJ10" s="78">
        <v>1</v>
      </c>
      <c r="BK10" s="78">
        <v>1</v>
      </c>
      <c r="BL10" s="78"/>
      <c r="BM10" s="78"/>
      <c r="BN10" s="78"/>
      <c r="BO10" s="78"/>
      <c r="BP10" s="78"/>
      <c r="BQ10" s="78"/>
      <c r="BR10" s="78"/>
      <c r="BS10" s="78"/>
      <c r="BT10" s="78"/>
      <c r="BU10" s="78"/>
      <c r="BV10" s="78"/>
    </row>
    <row r="11" spans="1:74">
      <c r="A11" s="31" t="s">
        <v>803</v>
      </c>
      <c r="B11" t="s">
        <v>794</v>
      </c>
      <c r="C11" s="77">
        <v>43466</v>
      </c>
      <c r="D11" s="77">
        <v>44470</v>
      </c>
      <c r="E11">
        <v>705</v>
      </c>
      <c r="F11">
        <v>3216</v>
      </c>
      <c r="G11" t="s">
        <v>764</v>
      </c>
      <c r="H11" s="80">
        <f t="shared" ref="H11:H29" si="45">AG11-AF11</f>
        <v>324.81600000000003</v>
      </c>
      <c r="I11" s="80">
        <f t="shared" si="4"/>
        <v>363.4079999999999</v>
      </c>
      <c r="J11" s="80">
        <f t="shared" si="5"/>
        <v>328.03199999999993</v>
      </c>
      <c r="K11" s="80">
        <f t="shared" si="6"/>
        <v>299.08800000000019</v>
      </c>
      <c r="L11" s="80">
        <f t="shared" si="7"/>
        <v>527.42399999999998</v>
      </c>
      <c r="M11" s="80">
        <f t="shared" si="8"/>
        <v>315.16799999999967</v>
      </c>
      <c r="N11" s="80">
        <f t="shared" si="9"/>
        <v>186.52800000000025</v>
      </c>
      <c r="O11" s="80">
        <f t="shared" si="44"/>
        <v>0</v>
      </c>
      <c r="P11" s="80">
        <v>0</v>
      </c>
      <c r="Q11" s="80">
        <f t="shared" si="11"/>
        <v>0</v>
      </c>
      <c r="R11" s="80">
        <f t="shared" si="12"/>
        <v>0</v>
      </c>
      <c r="S11" s="80">
        <f t="shared" si="13"/>
        <v>0</v>
      </c>
      <c r="T11" s="80">
        <f t="shared" si="14"/>
        <v>0</v>
      </c>
      <c r="U11" s="80">
        <f t="shared" si="15"/>
        <v>0</v>
      </c>
      <c r="V11" s="80">
        <f t="shared" si="16"/>
        <v>0</v>
      </c>
      <c r="W11" s="80">
        <f t="shared" si="17"/>
        <v>0</v>
      </c>
      <c r="X11" s="80">
        <f t="shared" si="18"/>
        <v>0</v>
      </c>
      <c r="Y11" s="80">
        <f t="shared" si="19"/>
        <v>0</v>
      </c>
      <c r="Z11" s="80">
        <f t="shared" si="20"/>
        <v>0</v>
      </c>
      <c r="AA11" s="80">
        <f t="shared" si="21"/>
        <v>0</v>
      </c>
      <c r="AB11" s="80">
        <f t="shared" si="22"/>
        <v>0</v>
      </c>
      <c r="AC11" s="80">
        <f t="shared" si="23"/>
        <v>0</v>
      </c>
      <c r="AD11" s="80">
        <f t="shared" si="24"/>
        <v>0</v>
      </c>
      <c r="AE11" s="80">
        <f t="shared" si="25"/>
        <v>0</v>
      </c>
      <c r="AF11" s="80">
        <f t="shared" si="26"/>
        <v>871.53600000000006</v>
      </c>
      <c r="AG11" s="80">
        <f t="shared" si="27"/>
        <v>1196.3520000000001</v>
      </c>
      <c r="AH11" s="80">
        <f t="shared" si="28"/>
        <v>1559.76</v>
      </c>
      <c r="AI11" s="80">
        <f t="shared" si="29"/>
        <v>1887.7919999999999</v>
      </c>
      <c r="AJ11" s="80">
        <f t="shared" si="30"/>
        <v>2186.88</v>
      </c>
      <c r="AK11" s="80">
        <f t="shared" si="31"/>
        <v>2714.3040000000001</v>
      </c>
      <c r="AL11" s="80">
        <f t="shared" si="32"/>
        <v>3029.4719999999998</v>
      </c>
      <c r="AM11" s="80">
        <f t="shared" si="33"/>
        <v>3216</v>
      </c>
      <c r="AN11" s="80">
        <f t="shared" si="34"/>
        <v>3216</v>
      </c>
      <c r="AO11" s="80">
        <f t="shared" si="35"/>
        <v>0</v>
      </c>
      <c r="AP11" s="80">
        <f t="shared" si="36"/>
        <v>0</v>
      </c>
      <c r="AQ11" s="80">
        <f t="shared" si="37"/>
        <v>0</v>
      </c>
      <c r="AR11" s="80">
        <f t="shared" si="38"/>
        <v>0</v>
      </c>
      <c r="AS11" s="80">
        <f t="shared" si="39"/>
        <v>0</v>
      </c>
      <c r="AT11" s="80">
        <f t="shared" si="40"/>
        <v>0</v>
      </c>
      <c r="AU11" s="80">
        <f t="shared" si="41"/>
        <v>0</v>
      </c>
      <c r="AV11" s="80">
        <f t="shared" si="42"/>
        <v>0</v>
      </c>
      <c r="AW11" s="80">
        <f t="shared" si="43"/>
        <v>0</v>
      </c>
      <c r="AX11" s="78"/>
      <c r="AY11" s="78"/>
      <c r="AZ11" s="78"/>
      <c r="BA11" s="78"/>
      <c r="BB11" s="78"/>
      <c r="BC11" s="78"/>
      <c r="BD11" s="78"/>
      <c r="BE11" s="78">
        <v>0.27100000000000002</v>
      </c>
      <c r="BF11" s="78">
        <v>0.372</v>
      </c>
      <c r="BG11" s="78">
        <v>0.48499999999999999</v>
      </c>
      <c r="BH11" s="78">
        <v>0.58699999999999997</v>
      </c>
      <c r="BI11" s="78">
        <v>0.68</v>
      </c>
      <c r="BJ11" s="78">
        <v>0.84399999999999997</v>
      </c>
      <c r="BK11" s="78">
        <v>0.94199999999999995</v>
      </c>
      <c r="BL11" s="78">
        <v>1</v>
      </c>
      <c r="BM11" s="78">
        <v>1</v>
      </c>
      <c r="BN11" s="78"/>
      <c r="BO11" s="78"/>
      <c r="BP11" s="78"/>
      <c r="BQ11" s="78"/>
      <c r="BR11" s="78"/>
      <c r="BS11" s="78"/>
      <c r="BT11" s="78"/>
      <c r="BU11" s="78"/>
      <c r="BV11" s="78"/>
    </row>
    <row r="12" spans="1:74">
      <c r="A12" s="31" t="s">
        <v>802</v>
      </c>
      <c r="B12" t="s">
        <v>794</v>
      </c>
      <c r="C12" s="77">
        <v>43525</v>
      </c>
      <c r="D12" s="77">
        <v>44562</v>
      </c>
      <c r="F12">
        <v>4765</v>
      </c>
      <c r="G12" t="s">
        <v>765</v>
      </c>
      <c r="H12" s="80">
        <f t="shared" si="45"/>
        <v>424.08500000000004</v>
      </c>
      <c r="I12" s="80">
        <f t="shared" si="4"/>
        <v>462.20500000000015</v>
      </c>
      <c r="J12" s="80">
        <f t="shared" si="5"/>
        <v>562.26999999999975</v>
      </c>
      <c r="K12" s="80">
        <f t="shared" si="6"/>
        <v>609.92000000000007</v>
      </c>
      <c r="L12" s="80">
        <f t="shared" si="7"/>
        <v>609.91999999999962</v>
      </c>
      <c r="M12" s="80">
        <f t="shared" si="8"/>
        <v>466.97000000000025</v>
      </c>
      <c r="N12" s="80">
        <f t="shared" si="9"/>
        <v>486.0300000000002</v>
      </c>
      <c r="O12" s="80">
        <f t="shared" si="44"/>
        <v>395.49499999999989</v>
      </c>
      <c r="P12" s="80">
        <f t="shared" si="10"/>
        <v>0</v>
      </c>
      <c r="Q12" s="80">
        <v>0</v>
      </c>
      <c r="R12" s="80">
        <f t="shared" si="12"/>
        <v>0</v>
      </c>
      <c r="S12" s="80">
        <f t="shared" si="13"/>
        <v>0</v>
      </c>
      <c r="T12" s="80">
        <f t="shared" si="14"/>
        <v>0</v>
      </c>
      <c r="U12" s="80">
        <f t="shared" si="15"/>
        <v>0</v>
      </c>
      <c r="V12" s="80">
        <f t="shared" si="16"/>
        <v>0</v>
      </c>
      <c r="W12" s="80">
        <f t="shared" si="17"/>
        <v>0</v>
      </c>
      <c r="X12" s="80">
        <f t="shared" si="18"/>
        <v>0</v>
      </c>
      <c r="Y12" s="80">
        <f t="shared" si="19"/>
        <v>0</v>
      </c>
      <c r="Z12" s="80">
        <f t="shared" si="20"/>
        <v>0</v>
      </c>
      <c r="AA12" s="80">
        <f t="shared" si="21"/>
        <v>0</v>
      </c>
      <c r="AB12" s="80">
        <f t="shared" si="22"/>
        <v>0</v>
      </c>
      <c r="AC12" s="80">
        <f t="shared" si="23"/>
        <v>0</v>
      </c>
      <c r="AD12" s="80">
        <f t="shared" si="24"/>
        <v>0</v>
      </c>
      <c r="AE12" s="80">
        <f t="shared" si="25"/>
        <v>471.73500000000001</v>
      </c>
      <c r="AF12" s="80">
        <f t="shared" si="26"/>
        <v>748.10500000000002</v>
      </c>
      <c r="AG12" s="80">
        <f t="shared" si="27"/>
        <v>1172.19</v>
      </c>
      <c r="AH12" s="80">
        <f t="shared" si="28"/>
        <v>1634.3950000000002</v>
      </c>
      <c r="AI12" s="80">
        <f t="shared" si="29"/>
        <v>2196.665</v>
      </c>
      <c r="AJ12" s="80">
        <f t="shared" si="30"/>
        <v>2806.585</v>
      </c>
      <c r="AK12" s="80">
        <f t="shared" si="31"/>
        <v>3416.5049999999997</v>
      </c>
      <c r="AL12" s="80">
        <f t="shared" si="32"/>
        <v>3883.4749999999999</v>
      </c>
      <c r="AM12" s="80">
        <f t="shared" si="33"/>
        <v>4369.5050000000001</v>
      </c>
      <c r="AN12" s="80">
        <f t="shared" si="34"/>
        <v>4765</v>
      </c>
      <c r="AO12" s="80">
        <f t="shared" si="35"/>
        <v>4765</v>
      </c>
      <c r="AP12" s="80">
        <f t="shared" si="36"/>
        <v>0</v>
      </c>
      <c r="AQ12" s="80">
        <f t="shared" si="37"/>
        <v>0</v>
      </c>
      <c r="AR12" s="80">
        <f t="shared" si="38"/>
        <v>0</v>
      </c>
      <c r="AS12" s="80">
        <f t="shared" si="39"/>
        <v>0</v>
      </c>
      <c r="AT12" s="80">
        <f t="shared" si="40"/>
        <v>0</v>
      </c>
      <c r="AU12" s="80">
        <f t="shared" si="41"/>
        <v>0</v>
      </c>
      <c r="AV12" s="80">
        <f t="shared" si="42"/>
        <v>0</v>
      </c>
      <c r="AW12" s="80">
        <f t="shared" si="43"/>
        <v>0</v>
      </c>
      <c r="AX12" s="78"/>
      <c r="AY12" s="78"/>
      <c r="AZ12" s="78"/>
      <c r="BA12" s="78"/>
      <c r="BB12" s="78"/>
      <c r="BC12" s="78"/>
      <c r="BD12" s="78">
        <v>9.9000000000000005E-2</v>
      </c>
      <c r="BE12" s="78">
        <v>0.157</v>
      </c>
      <c r="BF12" s="78">
        <v>0.246</v>
      </c>
      <c r="BG12" s="78">
        <v>0.34300000000000003</v>
      </c>
      <c r="BH12" s="78">
        <v>0.46100000000000002</v>
      </c>
      <c r="BI12" s="78">
        <v>0.58899999999999997</v>
      </c>
      <c r="BJ12" s="78">
        <v>0.71699999999999997</v>
      </c>
      <c r="BK12" s="78">
        <v>0.81499999999999995</v>
      </c>
      <c r="BL12" s="78">
        <v>0.91700000000000004</v>
      </c>
      <c r="BM12" s="78">
        <v>1</v>
      </c>
      <c r="BN12" s="78">
        <v>1</v>
      </c>
      <c r="BO12" s="78"/>
      <c r="BP12" s="78"/>
      <c r="BQ12" s="78"/>
      <c r="BR12" s="78"/>
      <c r="BS12" s="78"/>
      <c r="BT12" s="78"/>
      <c r="BU12" s="78"/>
      <c r="BV12" s="78"/>
    </row>
    <row r="13" spans="1:74">
      <c r="A13" s="31" t="s">
        <v>796</v>
      </c>
      <c r="B13" t="s">
        <v>794</v>
      </c>
      <c r="C13" s="77">
        <v>43739</v>
      </c>
      <c r="D13" s="77">
        <v>45047</v>
      </c>
      <c r="E13">
        <v>1088</v>
      </c>
      <c r="F13">
        <v>5305</v>
      </c>
      <c r="G13" t="s">
        <v>766</v>
      </c>
      <c r="H13" s="80">
        <f t="shared" si="45"/>
        <v>488.06</v>
      </c>
      <c r="I13" s="80">
        <f t="shared" si="4"/>
        <v>190.97999999999996</v>
      </c>
      <c r="J13" s="80">
        <f t="shared" si="5"/>
        <v>244.02999999999997</v>
      </c>
      <c r="K13" s="80">
        <f t="shared" si="6"/>
        <v>222.80999999999995</v>
      </c>
      <c r="L13" s="80">
        <f t="shared" si="7"/>
        <v>233.42000000000007</v>
      </c>
      <c r="M13" s="80">
        <f t="shared" si="8"/>
        <v>328.91000000000008</v>
      </c>
      <c r="N13" s="80">
        <f t="shared" si="9"/>
        <v>429.70499999999993</v>
      </c>
      <c r="O13" s="80">
        <f t="shared" si="44"/>
        <v>557.02500000000009</v>
      </c>
      <c r="P13" s="80">
        <f t="shared" si="10"/>
        <v>472.14499999999998</v>
      </c>
      <c r="Q13" s="80">
        <f t="shared" si="11"/>
        <v>440.31500000000005</v>
      </c>
      <c r="R13" s="80">
        <f t="shared" si="12"/>
        <v>578.24500000000035</v>
      </c>
      <c r="S13" s="80">
        <f t="shared" si="13"/>
        <v>684.34499999999935</v>
      </c>
      <c r="T13" s="80">
        <f t="shared" si="14"/>
        <v>435.01000000000022</v>
      </c>
      <c r="U13" s="80">
        <f t="shared" si="15"/>
        <v>0</v>
      </c>
      <c r="V13" s="80">
        <f t="shared" si="16"/>
        <v>0</v>
      </c>
      <c r="W13" s="80">
        <v>0</v>
      </c>
      <c r="X13" s="80">
        <f t="shared" si="18"/>
        <v>0</v>
      </c>
      <c r="Y13" s="80">
        <f t="shared" si="19"/>
        <v>0</v>
      </c>
      <c r="Z13" s="80">
        <f t="shared" si="20"/>
        <v>0</v>
      </c>
      <c r="AA13" s="80">
        <f t="shared" si="21"/>
        <v>0</v>
      </c>
      <c r="AB13" s="80">
        <f t="shared" si="22"/>
        <v>0</v>
      </c>
      <c r="AC13" s="80">
        <f t="shared" si="23"/>
        <v>0</v>
      </c>
      <c r="AD13" s="80">
        <f t="shared" si="24"/>
        <v>0</v>
      </c>
      <c r="AE13" s="80">
        <f t="shared" si="25"/>
        <v>0</v>
      </c>
      <c r="AF13" s="80">
        <f t="shared" si="26"/>
        <v>0</v>
      </c>
      <c r="AG13" s="80">
        <f t="shared" si="27"/>
        <v>488.06</v>
      </c>
      <c r="AH13" s="80">
        <f t="shared" si="28"/>
        <v>679.04</v>
      </c>
      <c r="AI13" s="80">
        <f t="shared" si="29"/>
        <v>923.06999999999994</v>
      </c>
      <c r="AJ13" s="80">
        <f t="shared" si="30"/>
        <v>1145.8799999999999</v>
      </c>
      <c r="AK13" s="80">
        <f t="shared" si="31"/>
        <v>1379.3</v>
      </c>
      <c r="AL13" s="80">
        <f t="shared" si="32"/>
        <v>1708.21</v>
      </c>
      <c r="AM13" s="80">
        <f t="shared" si="33"/>
        <v>2137.915</v>
      </c>
      <c r="AN13" s="80">
        <f t="shared" si="34"/>
        <v>2694.94</v>
      </c>
      <c r="AO13" s="80">
        <f t="shared" si="35"/>
        <v>3167.085</v>
      </c>
      <c r="AP13" s="80">
        <f t="shared" si="36"/>
        <v>3607.4</v>
      </c>
      <c r="AQ13" s="80">
        <f t="shared" si="37"/>
        <v>4185.6450000000004</v>
      </c>
      <c r="AR13" s="80">
        <f t="shared" si="38"/>
        <v>4869.99</v>
      </c>
      <c r="AS13" s="80">
        <f t="shared" si="39"/>
        <v>5305</v>
      </c>
      <c r="AT13" s="80">
        <f t="shared" si="40"/>
        <v>5305</v>
      </c>
      <c r="AU13" s="80">
        <f t="shared" si="41"/>
        <v>5305</v>
      </c>
      <c r="AV13" s="80">
        <f t="shared" si="42"/>
        <v>0</v>
      </c>
      <c r="AW13" s="80">
        <f t="shared" si="43"/>
        <v>0</v>
      </c>
      <c r="AX13" s="78"/>
      <c r="AY13" s="78"/>
      <c r="AZ13" s="78"/>
      <c r="BA13" s="78"/>
      <c r="BB13" s="78"/>
      <c r="BC13" s="78"/>
      <c r="BD13" s="78"/>
      <c r="BE13" s="78">
        <v>0</v>
      </c>
      <c r="BF13" s="78">
        <v>9.1999999999999998E-2</v>
      </c>
      <c r="BG13" s="78">
        <v>0.128</v>
      </c>
      <c r="BH13" s="78">
        <v>0.17399999999999999</v>
      </c>
      <c r="BI13" s="78">
        <v>0.216</v>
      </c>
      <c r="BJ13" s="78">
        <v>0.26</v>
      </c>
      <c r="BK13" s="78">
        <v>0.32200000000000001</v>
      </c>
      <c r="BL13" s="78">
        <v>0.40300000000000002</v>
      </c>
      <c r="BM13" s="78">
        <v>0.50800000000000001</v>
      </c>
      <c r="BN13" s="78">
        <v>0.59699999999999998</v>
      </c>
      <c r="BO13" s="78">
        <v>0.68</v>
      </c>
      <c r="BP13" s="78">
        <v>0.78900000000000003</v>
      </c>
      <c r="BQ13" s="78">
        <v>0.91800000000000004</v>
      </c>
      <c r="BR13" s="78">
        <v>1</v>
      </c>
      <c r="BS13" s="78">
        <v>1</v>
      </c>
      <c r="BT13" s="78">
        <v>1</v>
      </c>
      <c r="BU13" s="78"/>
      <c r="BV13" s="78"/>
    </row>
    <row r="14" spans="1:74">
      <c r="A14" s="31" t="s">
        <v>801</v>
      </c>
      <c r="B14" t="s">
        <v>794</v>
      </c>
      <c r="C14" s="77">
        <v>43739</v>
      </c>
      <c r="D14" s="77">
        <v>44743</v>
      </c>
      <c r="E14">
        <v>206</v>
      </c>
      <c r="F14">
        <v>1405</v>
      </c>
      <c r="G14" t="s">
        <v>764</v>
      </c>
      <c r="H14" s="80">
        <v>0</v>
      </c>
      <c r="I14" s="80">
        <v>0</v>
      </c>
      <c r="J14" s="80">
        <v>0</v>
      </c>
      <c r="K14" s="80">
        <v>0</v>
      </c>
      <c r="L14" s="80">
        <v>0</v>
      </c>
      <c r="M14" s="80">
        <v>0</v>
      </c>
      <c r="N14" s="80">
        <v>0</v>
      </c>
      <c r="O14" s="80">
        <v>0</v>
      </c>
      <c r="P14" s="80">
        <v>0</v>
      </c>
      <c r="Q14">
        <v>1405</v>
      </c>
      <c r="R14" s="80">
        <f t="shared" si="12"/>
        <v>0</v>
      </c>
      <c r="S14" s="80">
        <v>0</v>
      </c>
      <c r="T14" s="80">
        <f t="shared" si="14"/>
        <v>0</v>
      </c>
      <c r="U14" s="80">
        <f t="shared" si="15"/>
        <v>0</v>
      </c>
      <c r="V14" s="80">
        <f t="shared" si="16"/>
        <v>0</v>
      </c>
      <c r="W14" s="80">
        <f t="shared" si="17"/>
        <v>0</v>
      </c>
      <c r="X14" s="80">
        <f t="shared" si="18"/>
        <v>0</v>
      </c>
      <c r="Y14" s="80">
        <f t="shared" si="19"/>
        <v>0</v>
      </c>
      <c r="Z14" s="80">
        <f t="shared" si="20"/>
        <v>0</v>
      </c>
      <c r="AA14" s="80">
        <f t="shared" si="21"/>
        <v>0</v>
      </c>
      <c r="AB14" s="80">
        <f t="shared" si="22"/>
        <v>0</v>
      </c>
      <c r="AC14" s="80">
        <f t="shared" si="23"/>
        <v>0</v>
      </c>
      <c r="AD14" s="80">
        <f t="shared" si="24"/>
        <v>0</v>
      </c>
      <c r="AE14" s="80">
        <f t="shared" si="25"/>
        <v>0</v>
      </c>
      <c r="AF14" s="80">
        <f t="shared" si="26"/>
        <v>0</v>
      </c>
      <c r="AG14" s="80">
        <f t="shared" si="27"/>
        <v>229.01500000000001</v>
      </c>
      <c r="AH14" s="80">
        <f t="shared" si="28"/>
        <v>323.15000000000003</v>
      </c>
      <c r="AI14" s="80">
        <f t="shared" si="29"/>
        <v>436.95499999999998</v>
      </c>
      <c r="AJ14" s="80">
        <f t="shared" si="30"/>
        <v>545.14</v>
      </c>
      <c r="AK14" s="80">
        <f t="shared" si="31"/>
        <v>715.14499999999998</v>
      </c>
      <c r="AL14" s="80">
        <f t="shared" si="32"/>
        <v>868.29</v>
      </c>
      <c r="AM14" s="80">
        <f t="shared" si="33"/>
        <v>1007.385</v>
      </c>
      <c r="AN14" s="80">
        <f t="shared" si="34"/>
        <v>1190.0349999999999</v>
      </c>
      <c r="AO14" s="80">
        <f t="shared" si="35"/>
        <v>1301.03</v>
      </c>
      <c r="AP14" s="80">
        <f t="shared" si="36"/>
        <v>1405</v>
      </c>
      <c r="AQ14" s="80">
        <f t="shared" si="37"/>
        <v>1405</v>
      </c>
      <c r="AR14" s="80">
        <f t="shared" si="38"/>
        <v>0</v>
      </c>
      <c r="AS14" s="80">
        <f t="shared" si="39"/>
        <v>0</v>
      </c>
      <c r="AT14" s="80">
        <f t="shared" si="40"/>
        <v>0</v>
      </c>
      <c r="AU14" s="80">
        <f t="shared" si="41"/>
        <v>0</v>
      </c>
      <c r="AV14" s="80">
        <f t="shared" si="42"/>
        <v>0</v>
      </c>
      <c r="AW14" s="80">
        <f t="shared" si="43"/>
        <v>0</v>
      </c>
      <c r="AX14" s="78"/>
      <c r="AY14" s="78"/>
      <c r="AZ14" s="78"/>
      <c r="BA14" s="78"/>
      <c r="BB14" s="78"/>
      <c r="BC14" s="78"/>
      <c r="BD14" s="78"/>
      <c r="BE14" s="78">
        <v>0</v>
      </c>
      <c r="BF14" s="78">
        <v>0.16300000000000001</v>
      </c>
      <c r="BG14" s="78">
        <v>0.23</v>
      </c>
      <c r="BH14" s="78">
        <v>0.311</v>
      </c>
      <c r="BI14" s="78">
        <v>0.38800000000000001</v>
      </c>
      <c r="BJ14" s="78">
        <v>0.50900000000000001</v>
      </c>
      <c r="BK14" s="78">
        <v>0.61799999999999999</v>
      </c>
      <c r="BL14" s="78">
        <v>0.71699999999999997</v>
      </c>
      <c r="BM14" s="78">
        <v>0.84699999999999998</v>
      </c>
      <c r="BN14" s="78">
        <v>0.92600000000000005</v>
      </c>
      <c r="BO14" s="78">
        <v>1</v>
      </c>
      <c r="BP14" s="78">
        <v>1</v>
      </c>
      <c r="BQ14" s="78"/>
      <c r="BR14" s="78"/>
      <c r="BS14" s="78"/>
      <c r="BT14" s="78"/>
      <c r="BU14" s="78"/>
      <c r="BV14" s="78"/>
    </row>
    <row r="15" spans="1:74">
      <c r="A15" s="321" t="s">
        <v>807</v>
      </c>
      <c r="B15" t="s">
        <v>758</v>
      </c>
      <c r="C15" s="77">
        <v>43160</v>
      </c>
      <c r="D15" s="77">
        <v>44287</v>
      </c>
      <c r="E15">
        <v>1216</v>
      </c>
      <c r="F15">
        <v>2377</v>
      </c>
      <c r="G15" t="s">
        <v>766</v>
      </c>
      <c r="H15" s="80">
        <f t="shared" si="45"/>
        <v>254.3390000000004</v>
      </c>
      <c r="I15" s="80">
        <f t="shared" si="4"/>
        <v>225.81499999999983</v>
      </c>
      <c r="J15" s="80">
        <f t="shared" si="5"/>
        <v>358.92700000000013</v>
      </c>
      <c r="K15" s="80">
        <f t="shared" si="6"/>
        <v>118.84999999999991</v>
      </c>
      <c r="L15" s="80">
        <f t="shared" si="7"/>
        <v>49.916999999999916</v>
      </c>
      <c r="M15" s="80">
        <v>0</v>
      </c>
      <c r="N15" s="80">
        <f t="shared" si="9"/>
        <v>0</v>
      </c>
      <c r="O15" s="80">
        <f t="shared" si="44"/>
        <v>0</v>
      </c>
      <c r="P15" s="80">
        <f t="shared" si="10"/>
        <v>0</v>
      </c>
      <c r="Q15" s="80">
        <f t="shared" si="11"/>
        <v>0</v>
      </c>
      <c r="R15" s="80">
        <f t="shared" si="12"/>
        <v>0</v>
      </c>
      <c r="S15" s="80">
        <f t="shared" si="13"/>
        <v>0</v>
      </c>
      <c r="T15" s="80">
        <f t="shared" si="14"/>
        <v>0</v>
      </c>
      <c r="U15" s="80">
        <f t="shared" si="15"/>
        <v>0</v>
      </c>
      <c r="V15" s="80">
        <f t="shared" si="16"/>
        <v>0</v>
      </c>
      <c r="W15" s="80">
        <f t="shared" si="17"/>
        <v>0</v>
      </c>
      <c r="X15" s="80">
        <f t="shared" si="18"/>
        <v>0</v>
      </c>
      <c r="Y15" s="80">
        <f t="shared" si="19"/>
        <v>87.948999999999998</v>
      </c>
      <c r="Z15" s="80">
        <f t="shared" si="20"/>
        <v>149.751</v>
      </c>
      <c r="AA15" s="80">
        <f t="shared" si="21"/>
        <v>281.43680000000001</v>
      </c>
      <c r="AB15" s="80">
        <f t="shared" si="22"/>
        <v>391.49190000000004</v>
      </c>
      <c r="AC15" s="80">
        <f t="shared" si="23"/>
        <v>565.48829999999998</v>
      </c>
      <c r="AD15" s="80">
        <f t="shared" si="24"/>
        <v>776.32820000000004</v>
      </c>
      <c r="AE15" s="80">
        <f t="shared" si="25"/>
        <v>1076.5433</v>
      </c>
      <c r="AF15" s="80">
        <f t="shared" si="26"/>
        <v>1369.1519999999998</v>
      </c>
      <c r="AG15" s="80">
        <f t="shared" si="27"/>
        <v>1623.4910000000002</v>
      </c>
      <c r="AH15" s="80">
        <f t="shared" si="28"/>
        <v>1849.306</v>
      </c>
      <c r="AI15" s="80">
        <f t="shared" si="29"/>
        <v>2208.2330000000002</v>
      </c>
      <c r="AJ15" s="80">
        <f t="shared" si="30"/>
        <v>2327.0830000000001</v>
      </c>
      <c r="AK15" s="80">
        <f t="shared" si="31"/>
        <v>2377</v>
      </c>
      <c r="AL15" s="80">
        <f t="shared" si="32"/>
        <v>0</v>
      </c>
      <c r="AM15" s="80">
        <f t="shared" si="33"/>
        <v>0</v>
      </c>
      <c r="AN15" s="80">
        <f t="shared" si="34"/>
        <v>0</v>
      </c>
      <c r="AO15" s="80">
        <f t="shared" si="35"/>
        <v>0</v>
      </c>
      <c r="AP15" s="80">
        <f t="shared" si="36"/>
        <v>0</v>
      </c>
      <c r="AQ15" s="80">
        <f t="shared" si="37"/>
        <v>0</v>
      </c>
      <c r="AR15" s="80">
        <f t="shared" si="38"/>
        <v>0</v>
      </c>
      <c r="AS15" s="80">
        <f t="shared" si="39"/>
        <v>0</v>
      </c>
      <c r="AT15" s="80">
        <f t="shared" si="40"/>
        <v>0</v>
      </c>
      <c r="AU15" s="80">
        <f t="shared" si="41"/>
        <v>0</v>
      </c>
      <c r="AV15" s="80">
        <f t="shared" si="42"/>
        <v>0</v>
      </c>
      <c r="AW15" s="80">
        <f t="shared" si="43"/>
        <v>0</v>
      </c>
      <c r="AX15" s="36">
        <v>3.6999999999999998E-2</v>
      </c>
      <c r="AY15" s="36">
        <v>6.3E-2</v>
      </c>
      <c r="AZ15" s="36">
        <v>0.11840000000000001</v>
      </c>
      <c r="BA15" s="36">
        <v>0.16470000000000001</v>
      </c>
      <c r="BB15" s="36">
        <v>0.2379</v>
      </c>
      <c r="BC15" s="36">
        <v>0.3266</v>
      </c>
      <c r="BD15" s="36">
        <v>0.45290000000000002</v>
      </c>
      <c r="BE15" s="78">
        <v>0.57599999999999996</v>
      </c>
      <c r="BF15" s="78">
        <v>0.68300000000000005</v>
      </c>
      <c r="BG15" s="78">
        <v>0.77800000000000002</v>
      </c>
      <c r="BH15" s="78">
        <v>0.92900000000000005</v>
      </c>
      <c r="BI15" s="78">
        <v>0.97899999999999998</v>
      </c>
      <c r="BJ15" s="78">
        <v>1</v>
      </c>
      <c r="BK15" s="78"/>
      <c r="BL15" s="78"/>
      <c r="BM15" s="78"/>
      <c r="BN15" s="78"/>
      <c r="BO15" s="78"/>
      <c r="BP15" s="78"/>
      <c r="BQ15" s="78"/>
      <c r="BR15" s="78"/>
      <c r="BS15" s="78"/>
      <c r="BT15" s="78"/>
      <c r="BU15" s="78"/>
      <c r="BV15" s="78"/>
    </row>
    <row r="16" spans="1:74">
      <c r="A16" s="321" t="s">
        <v>809</v>
      </c>
      <c r="B16" t="s">
        <v>758</v>
      </c>
      <c r="C16" s="77">
        <v>43405</v>
      </c>
      <c r="D16" s="77">
        <v>44531</v>
      </c>
      <c r="E16">
        <v>225</v>
      </c>
      <c r="F16">
        <v>564</v>
      </c>
      <c r="G16" t="s">
        <v>766</v>
      </c>
      <c r="H16" s="80">
        <f t="shared" si="45"/>
        <v>59.220000000000084</v>
      </c>
      <c r="I16" s="80">
        <f t="shared" si="4"/>
        <v>60.347999999999956</v>
      </c>
      <c r="J16" s="80">
        <f t="shared" si="5"/>
        <v>46.812000000000012</v>
      </c>
      <c r="K16" s="80">
        <f t="shared" si="6"/>
        <v>3.9479999999999791</v>
      </c>
      <c r="L16" s="80">
        <v>0</v>
      </c>
      <c r="M16" s="80">
        <f t="shared" si="8"/>
        <v>0</v>
      </c>
      <c r="N16" s="80">
        <f t="shared" si="9"/>
        <v>0</v>
      </c>
      <c r="O16" s="80">
        <f t="shared" si="44"/>
        <v>0</v>
      </c>
      <c r="P16" s="80">
        <f t="shared" si="10"/>
        <v>0</v>
      </c>
      <c r="Q16" s="80">
        <f t="shared" si="11"/>
        <v>0</v>
      </c>
      <c r="R16" s="80">
        <f t="shared" si="12"/>
        <v>0</v>
      </c>
      <c r="S16" s="80">
        <f t="shared" si="13"/>
        <v>0</v>
      </c>
      <c r="T16" s="80">
        <f t="shared" si="14"/>
        <v>0</v>
      </c>
      <c r="U16" s="80">
        <f t="shared" si="15"/>
        <v>0</v>
      </c>
      <c r="V16" s="80">
        <f t="shared" si="16"/>
        <v>0</v>
      </c>
      <c r="W16" s="80">
        <f t="shared" si="17"/>
        <v>0</v>
      </c>
      <c r="X16" s="80">
        <f t="shared" si="18"/>
        <v>0</v>
      </c>
      <c r="Y16" s="80">
        <f t="shared" si="19"/>
        <v>0</v>
      </c>
      <c r="Z16" s="80">
        <f t="shared" si="20"/>
        <v>0</v>
      </c>
      <c r="AA16" s="80">
        <f t="shared" si="21"/>
        <v>0</v>
      </c>
      <c r="AB16" s="80">
        <f t="shared" si="22"/>
        <v>78.960000000000008</v>
      </c>
      <c r="AC16" s="80">
        <f t="shared" si="23"/>
        <v>157.92000000000002</v>
      </c>
      <c r="AD16" s="80">
        <f t="shared" si="24"/>
        <v>236.88</v>
      </c>
      <c r="AE16" s="80">
        <f t="shared" si="25"/>
        <v>315.84000000000003</v>
      </c>
      <c r="AF16" s="80">
        <f t="shared" si="26"/>
        <v>393.67199999999997</v>
      </c>
      <c r="AG16" s="80">
        <f t="shared" si="27"/>
        <v>452.89200000000005</v>
      </c>
      <c r="AH16" s="80">
        <f t="shared" si="28"/>
        <v>513.24</v>
      </c>
      <c r="AI16" s="80">
        <f t="shared" si="29"/>
        <v>560.05200000000002</v>
      </c>
      <c r="AJ16" s="80">
        <f t="shared" si="30"/>
        <v>564</v>
      </c>
      <c r="AK16" s="80">
        <f t="shared" si="31"/>
        <v>0</v>
      </c>
      <c r="AL16" s="80">
        <f t="shared" si="32"/>
        <v>0</v>
      </c>
      <c r="AM16" s="80">
        <f t="shared" si="33"/>
        <v>0</v>
      </c>
      <c r="AN16" s="80">
        <f t="shared" si="34"/>
        <v>0</v>
      </c>
      <c r="AO16" s="80">
        <f t="shared" si="35"/>
        <v>0</v>
      </c>
      <c r="AP16" s="80">
        <f t="shared" si="36"/>
        <v>0</v>
      </c>
      <c r="AQ16" s="80">
        <f t="shared" si="37"/>
        <v>0</v>
      </c>
      <c r="AR16" s="80">
        <f t="shared" si="38"/>
        <v>0</v>
      </c>
      <c r="AS16" s="80">
        <f t="shared" si="39"/>
        <v>0</v>
      </c>
      <c r="AT16" s="80">
        <f t="shared" si="40"/>
        <v>0</v>
      </c>
      <c r="AU16" s="80">
        <f t="shared" si="41"/>
        <v>0</v>
      </c>
      <c r="AV16" s="80">
        <f t="shared" si="42"/>
        <v>0</v>
      </c>
      <c r="AW16" s="80">
        <f t="shared" si="43"/>
        <v>0</v>
      </c>
      <c r="AX16" s="78"/>
      <c r="AY16" s="78"/>
      <c r="AZ16" s="78"/>
      <c r="BA16" s="36">
        <v>0.14000000000000001</v>
      </c>
      <c r="BB16" s="36">
        <v>0.28000000000000003</v>
      </c>
      <c r="BC16" s="36">
        <v>0.42</v>
      </c>
      <c r="BD16" s="36">
        <v>0.56000000000000005</v>
      </c>
      <c r="BE16" s="78">
        <v>0.69799999999999995</v>
      </c>
      <c r="BF16" s="78">
        <v>0.80300000000000005</v>
      </c>
      <c r="BG16" s="78">
        <v>0.91</v>
      </c>
      <c r="BH16" s="78">
        <v>0.99299999999999999</v>
      </c>
      <c r="BI16" s="78">
        <v>1</v>
      </c>
      <c r="BJ16" s="78"/>
      <c r="BK16" s="78"/>
      <c r="BL16" s="78"/>
      <c r="BM16" s="78"/>
      <c r="BN16" s="78"/>
      <c r="BO16" s="78"/>
      <c r="BP16" s="78"/>
      <c r="BQ16" s="78"/>
      <c r="BR16" s="78"/>
      <c r="BS16" s="78"/>
      <c r="BT16" s="78"/>
      <c r="BU16" s="78"/>
      <c r="BV16" s="78"/>
    </row>
    <row r="17" spans="1:74">
      <c r="A17" s="321" t="s">
        <v>797</v>
      </c>
      <c r="B17" t="s">
        <v>758</v>
      </c>
      <c r="C17" s="77">
        <v>43586</v>
      </c>
      <c r="D17" s="77">
        <v>45261</v>
      </c>
      <c r="E17">
        <v>1868</v>
      </c>
      <c r="F17">
        <v>7453</v>
      </c>
      <c r="G17" t="s">
        <v>766</v>
      </c>
      <c r="H17" s="80">
        <f t="shared" si="45"/>
        <v>81.982999999999947</v>
      </c>
      <c r="I17" s="80">
        <f t="shared" si="4"/>
        <v>342.83800000000002</v>
      </c>
      <c r="J17" s="80">
        <f t="shared" si="5"/>
        <v>290.66700000000003</v>
      </c>
      <c r="K17" s="80">
        <f t="shared" si="6"/>
        <v>313.02599999999995</v>
      </c>
      <c r="L17" s="80">
        <f t="shared" si="7"/>
        <v>283.21399999999994</v>
      </c>
      <c r="M17" s="80">
        <f t="shared" si="8"/>
        <v>275.76100000000019</v>
      </c>
      <c r="N17" s="80">
        <f t="shared" si="9"/>
        <v>454.63300000000004</v>
      </c>
      <c r="O17" s="80">
        <f t="shared" si="44"/>
        <v>596.23999999999978</v>
      </c>
      <c r="P17" s="80">
        <f t="shared" si="10"/>
        <v>663.31700000000001</v>
      </c>
      <c r="Q17" s="80">
        <f t="shared" si="11"/>
        <v>581.33400000000029</v>
      </c>
      <c r="R17" s="80">
        <f t="shared" si="12"/>
        <v>663.31700000000001</v>
      </c>
      <c r="S17" s="80">
        <f t="shared" si="13"/>
        <v>558.97499999999945</v>
      </c>
      <c r="T17" s="80">
        <f t="shared" si="14"/>
        <v>730.39400000000023</v>
      </c>
      <c r="U17" s="80">
        <f t="shared" si="15"/>
        <v>722.94100000000071</v>
      </c>
      <c r="V17" s="80">
        <f t="shared" si="16"/>
        <v>588.78699999999935</v>
      </c>
      <c r="W17" s="80">
        <v>0</v>
      </c>
      <c r="X17" s="80">
        <f t="shared" si="18"/>
        <v>0</v>
      </c>
      <c r="Y17" s="80">
        <f t="shared" si="19"/>
        <v>0</v>
      </c>
      <c r="Z17" s="80">
        <f t="shared" si="20"/>
        <v>0</v>
      </c>
      <c r="AA17" s="80">
        <f t="shared" si="21"/>
        <v>0</v>
      </c>
      <c r="AB17" s="80">
        <f t="shared" si="22"/>
        <v>0</v>
      </c>
      <c r="AC17" s="80">
        <f t="shared" si="23"/>
        <v>131.1728</v>
      </c>
      <c r="AD17" s="80">
        <f t="shared" si="24"/>
        <v>192.28739999999999</v>
      </c>
      <c r="AE17" s="80">
        <f t="shared" si="25"/>
        <v>255.63789999999997</v>
      </c>
      <c r="AF17" s="80">
        <f t="shared" si="26"/>
        <v>305.57300000000004</v>
      </c>
      <c r="AG17" s="80">
        <f t="shared" si="27"/>
        <v>387.55599999999998</v>
      </c>
      <c r="AH17" s="80">
        <f t="shared" si="28"/>
        <v>730.39400000000001</v>
      </c>
      <c r="AI17" s="80">
        <f t="shared" si="29"/>
        <v>1021.061</v>
      </c>
      <c r="AJ17" s="80">
        <f t="shared" si="30"/>
        <v>1334.087</v>
      </c>
      <c r="AK17" s="80">
        <f t="shared" si="31"/>
        <v>1617.3009999999999</v>
      </c>
      <c r="AL17" s="80">
        <f t="shared" si="32"/>
        <v>1893.0620000000001</v>
      </c>
      <c r="AM17" s="80">
        <f t="shared" si="33"/>
        <v>2347.6950000000002</v>
      </c>
      <c r="AN17" s="80">
        <f t="shared" si="34"/>
        <v>2943.9349999999999</v>
      </c>
      <c r="AO17" s="80">
        <f t="shared" si="35"/>
        <v>3607.252</v>
      </c>
      <c r="AP17" s="80">
        <f t="shared" si="36"/>
        <v>4188.5860000000002</v>
      </c>
      <c r="AQ17" s="80">
        <f t="shared" si="37"/>
        <v>4851.9030000000002</v>
      </c>
      <c r="AR17" s="80">
        <f t="shared" si="38"/>
        <v>5410.8779999999997</v>
      </c>
      <c r="AS17" s="80">
        <f t="shared" si="39"/>
        <v>6141.2719999999999</v>
      </c>
      <c r="AT17" s="80">
        <f t="shared" si="40"/>
        <v>6864.2130000000006</v>
      </c>
      <c r="AU17" s="80">
        <f t="shared" si="41"/>
        <v>7453</v>
      </c>
      <c r="AV17" s="80">
        <f t="shared" si="42"/>
        <v>0</v>
      </c>
      <c r="AW17" s="80">
        <f t="shared" si="43"/>
        <v>0</v>
      </c>
      <c r="AX17" s="78"/>
      <c r="AY17" s="78"/>
      <c r="AZ17" s="78"/>
      <c r="BA17" s="78"/>
      <c r="BB17" s="78">
        <v>1.7600000000000001E-2</v>
      </c>
      <c r="BC17" s="78">
        <v>2.58E-2</v>
      </c>
      <c r="BD17" s="78">
        <v>3.4299999999999997E-2</v>
      </c>
      <c r="BE17" s="78">
        <v>4.1000000000000002E-2</v>
      </c>
      <c r="BF17" s="78">
        <v>5.1999999999999998E-2</v>
      </c>
      <c r="BG17" s="78">
        <v>9.8000000000000004E-2</v>
      </c>
      <c r="BH17" s="78">
        <v>0.13700000000000001</v>
      </c>
      <c r="BI17" s="78">
        <v>0.17899999999999999</v>
      </c>
      <c r="BJ17" s="78">
        <v>0.217</v>
      </c>
      <c r="BK17" s="78">
        <v>0.254</v>
      </c>
      <c r="BL17" s="78">
        <v>0.315</v>
      </c>
      <c r="BM17" s="78">
        <v>0.39500000000000002</v>
      </c>
      <c r="BN17" s="78">
        <v>0.48399999999999999</v>
      </c>
      <c r="BO17" s="78">
        <v>0.56200000000000006</v>
      </c>
      <c r="BP17" s="78">
        <v>0.65100000000000002</v>
      </c>
      <c r="BQ17" s="78">
        <v>0.72599999999999998</v>
      </c>
      <c r="BR17" s="78">
        <v>0.82399999999999995</v>
      </c>
      <c r="BS17" s="78">
        <v>0.92100000000000004</v>
      </c>
      <c r="BT17" s="78">
        <v>1</v>
      </c>
      <c r="BU17" s="78"/>
      <c r="BV17" s="78"/>
    </row>
    <row r="18" spans="1:74">
      <c r="A18" s="321" t="s">
        <v>805</v>
      </c>
      <c r="B18" t="s">
        <v>758</v>
      </c>
      <c r="C18" s="77">
        <v>43040</v>
      </c>
      <c r="D18" s="77">
        <v>44470</v>
      </c>
      <c r="E18">
        <v>851</v>
      </c>
      <c r="F18">
        <v>1393</v>
      </c>
      <c r="G18" t="s">
        <v>766</v>
      </c>
      <c r="H18" s="80">
        <f t="shared" si="45"/>
        <v>160.19499999999999</v>
      </c>
      <c r="I18" s="80">
        <f t="shared" si="4"/>
        <v>231.238</v>
      </c>
      <c r="J18" s="80">
        <f t="shared" si="5"/>
        <v>178.30399999999997</v>
      </c>
      <c r="K18" s="80">
        <f t="shared" si="6"/>
        <v>140.69299999999998</v>
      </c>
      <c r="L18" s="80">
        <f t="shared" si="7"/>
        <v>176.91100000000006</v>
      </c>
      <c r="M18" s="80">
        <f t="shared" si="8"/>
        <v>204.77099999999996</v>
      </c>
      <c r="N18" s="80">
        <f t="shared" si="9"/>
        <v>34.825000000000045</v>
      </c>
      <c r="O18" s="80">
        <v>0</v>
      </c>
      <c r="P18" s="80">
        <f t="shared" si="10"/>
        <v>0</v>
      </c>
      <c r="Q18" s="80">
        <f t="shared" si="11"/>
        <v>0</v>
      </c>
      <c r="R18" s="80">
        <f t="shared" si="12"/>
        <v>0</v>
      </c>
      <c r="S18" s="80">
        <f t="shared" si="13"/>
        <v>0</v>
      </c>
      <c r="T18" s="80">
        <f t="shared" si="14"/>
        <v>0</v>
      </c>
      <c r="U18" s="80">
        <f t="shared" si="15"/>
        <v>0</v>
      </c>
      <c r="V18" s="80">
        <f t="shared" si="16"/>
        <v>0</v>
      </c>
      <c r="W18" s="80">
        <f t="shared" si="17"/>
        <v>0</v>
      </c>
      <c r="X18" s="80">
        <f t="shared" si="18"/>
        <v>0</v>
      </c>
      <c r="Y18" s="80">
        <f t="shared" si="19"/>
        <v>0</v>
      </c>
      <c r="Z18" s="80">
        <f t="shared" si="20"/>
        <v>0</v>
      </c>
      <c r="AA18" s="80">
        <f t="shared" si="21"/>
        <v>0</v>
      </c>
      <c r="AB18" s="80">
        <f t="shared" si="22"/>
        <v>0</v>
      </c>
      <c r="AC18" s="80">
        <f t="shared" si="23"/>
        <v>24.656100000000002</v>
      </c>
      <c r="AD18" s="80">
        <f t="shared" si="24"/>
        <v>60.177600000000005</v>
      </c>
      <c r="AE18" s="80">
        <f t="shared" si="25"/>
        <v>139.85720000000001</v>
      </c>
      <c r="AF18" s="80">
        <f t="shared" si="26"/>
        <v>266.06299999999999</v>
      </c>
      <c r="AG18" s="80">
        <f t="shared" si="27"/>
        <v>426.25799999999998</v>
      </c>
      <c r="AH18" s="80">
        <f t="shared" si="28"/>
        <v>657.49599999999998</v>
      </c>
      <c r="AI18" s="80">
        <f t="shared" si="29"/>
        <v>835.8</v>
      </c>
      <c r="AJ18" s="80">
        <f t="shared" si="30"/>
        <v>976.49299999999994</v>
      </c>
      <c r="AK18" s="80">
        <f t="shared" si="31"/>
        <v>1153.404</v>
      </c>
      <c r="AL18" s="80">
        <f t="shared" si="32"/>
        <v>1358.175</v>
      </c>
      <c r="AM18" s="80">
        <f t="shared" si="33"/>
        <v>1393</v>
      </c>
      <c r="AN18" s="80">
        <f t="shared" si="34"/>
        <v>0</v>
      </c>
      <c r="AO18" s="80">
        <f t="shared" si="35"/>
        <v>0</v>
      </c>
      <c r="AP18" s="80">
        <f t="shared" si="36"/>
        <v>0</v>
      </c>
      <c r="AQ18" s="80">
        <f t="shared" si="37"/>
        <v>0</v>
      </c>
      <c r="AR18" s="80">
        <f t="shared" si="38"/>
        <v>0</v>
      </c>
      <c r="AS18" s="80">
        <f t="shared" si="39"/>
        <v>0</v>
      </c>
      <c r="AT18" s="80">
        <f t="shared" si="40"/>
        <v>0</v>
      </c>
      <c r="AU18" s="80">
        <f t="shared" si="41"/>
        <v>0</v>
      </c>
      <c r="AV18" s="80">
        <f t="shared" si="42"/>
        <v>0</v>
      </c>
      <c r="AW18" s="80">
        <f t="shared" si="43"/>
        <v>0</v>
      </c>
      <c r="AX18" s="78"/>
      <c r="AY18" s="78"/>
      <c r="AZ18" s="78"/>
      <c r="BA18" s="78"/>
      <c r="BB18" s="36">
        <v>1.77E-2</v>
      </c>
      <c r="BC18" s="36">
        <v>4.3200000000000002E-2</v>
      </c>
      <c r="BD18" s="36">
        <v>0.1004</v>
      </c>
      <c r="BE18" s="78">
        <v>0.191</v>
      </c>
      <c r="BF18" s="78">
        <v>0.30599999999999999</v>
      </c>
      <c r="BG18" s="78">
        <v>0.47199999999999998</v>
      </c>
      <c r="BH18" s="78">
        <v>0.6</v>
      </c>
      <c r="BI18" s="78">
        <v>0.70099999999999996</v>
      </c>
      <c r="BJ18" s="78">
        <v>0.82799999999999996</v>
      </c>
      <c r="BK18" s="78">
        <v>0.97499999999999998</v>
      </c>
      <c r="BL18" s="78">
        <v>1</v>
      </c>
      <c r="BM18" s="78"/>
      <c r="BN18" s="78"/>
      <c r="BO18" s="78"/>
      <c r="BP18" s="78"/>
      <c r="BQ18" s="78"/>
      <c r="BR18" s="78"/>
      <c r="BS18" s="78"/>
      <c r="BT18" s="78"/>
      <c r="BU18" s="78"/>
      <c r="BV18" s="78"/>
    </row>
    <row r="19" spans="1:74">
      <c r="A19" s="321" t="s">
        <v>798</v>
      </c>
      <c r="B19" t="s">
        <v>758</v>
      </c>
      <c r="C19" s="77">
        <v>43040</v>
      </c>
      <c r="D19" s="77">
        <v>45078</v>
      </c>
      <c r="E19">
        <v>1228</v>
      </c>
      <c r="F19">
        <v>2712</v>
      </c>
      <c r="G19" t="s">
        <v>766</v>
      </c>
      <c r="H19" s="80">
        <f t="shared" si="45"/>
        <v>0</v>
      </c>
      <c r="I19" s="80">
        <f t="shared" si="4"/>
        <v>84.072000000000003</v>
      </c>
      <c r="J19" s="80">
        <f t="shared" si="5"/>
        <v>138.31200000000001</v>
      </c>
      <c r="K19" s="80">
        <f t="shared" si="6"/>
        <v>81.360000000000014</v>
      </c>
      <c r="L19" s="80">
        <f t="shared" si="7"/>
        <v>146.44799999999998</v>
      </c>
      <c r="M19" s="80">
        <f t="shared" si="8"/>
        <v>197.976</v>
      </c>
      <c r="N19" s="80">
        <f t="shared" si="9"/>
        <v>254.928</v>
      </c>
      <c r="O19" s="80">
        <f t="shared" si="44"/>
        <v>271.20000000000005</v>
      </c>
      <c r="P19" s="80">
        <f t="shared" si="10"/>
        <v>303.74400000000014</v>
      </c>
      <c r="Q19" s="80">
        <f t="shared" si="11"/>
        <v>257.63999999999987</v>
      </c>
      <c r="R19" s="80">
        <f t="shared" si="12"/>
        <v>311.87999999999988</v>
      </c>
      <c r="S19" s="80">
        <f t="shared" si="13"/>
        <v>355.27199999999993</v>
      </c>
      <c r="T19" s="80">
        <f t="shared" si="14"/>
        <v>309.16800000000012</v>
      </c>
      <c r="U19" s="80">
        <f t="shared" si="15"/>
        <v>0</v>
      </c>
      <c r="V19" s="80">
        <v>0</v>
      </c>
      <c r="W19" s="80">
        <f t="shared" si="17"/>
        <v>0</v>
      </c>
      <c r="X19" s="80">
        <f t="shared" si="18"/>
        <v>0</v>
      </c>
      <c r="Y19" s="80">
        <f t="shared" si="19"/>
        <v>0</v>
      </c>
      <c r="Z19" s="80">
        <f t="shared" si="20"/>
        <v>0</v>
      </c>
      <c r="AA19" s="80">
        <f t="shared" si="21"/>
        <v>0</v>
      </c>
      <c r="AB19" s="80">
        <f t="shared" si="22"/>
        <v>0</v>
      </c>
      <c r="AC19" s="80">
        <f t="shared" si="23"/>
        <v>0</v>
      </c>
      <c r="AD19" s="80">
        <f t="shared" si="24"/>
        <v>0</v>
      </c>
      <c r="AE19" s="80">
        <f t="shared" si="25"/>
        <v>0</v>
      </c>
      <c r="AF19" s="80">
        <f t="shared" si="26"/>
        <v>0</v>
      </c>
      <c r="AG19" s="80">
        <f t="shared" si="27"/>
        <v>0</v>
      </c>
      <c r="AH19" s="80">
        <f t="shared" si="28"/>
        <v>84.072000000000003</v>
      </c>
      <c r="AI19" s="80">
        <f t="shared" si="29"/>
        <v>222.38400000000001</v>
      </c>
      <c r="AJ19" s="80">
        <f t="shared" si="30"/>
        <v>303.74400000000003</v>
      </c>
      <c r="AK19" s="80">
        <f t="shared" si="31"/>
        <v>450.19200000000001</v>
      </c>
      <c r="AL19" s="80">
        <f t="shared" si="32"/>
        <v>648.16800000000001</v>
      </c>
      <c r="AM19" s="80">
        <f t="shared" si="33"/>
        <v>903.096</v>
      </c>
      <c r="AN19" s="80">
        <f t="shared" si="34"/>
        <v>1174.296</v>
      </c>
      <c r="AO19" s="80">
        <f t="shared" si="35"/>
        <v>1478.0400000000002</v>
      </c>
      <c r="AP19" s="80">
        <f t="shared" si="36"/>
        <v>1735.68</v>
      </c>
      <c r="AQ19" s="80">
        <f t="shared" si="37"/>
        <v>2047.56</v>
      </c>
      <c r="AR19" s="80">
        <f t="shared" si="38"/>
        <v>2402.8319999999999</v>
      </c>
      <c r="AS19" s="80">
        <f t="shared" si="39"/>
        <v>2712</v>
      </c>
      <c r="AT19" s="80">
        <f t="shared" si="40"/>
        <v>2712</v>
      </c>
      <c r="AU19" s="80">
        <f t="shared" si="41"/>
        <v>0</v>
      </c>
      <c r="AV19" s="80">
        <f t="shared" si="42"/>
        <v>0</v>
      </c>
      <c r="AW19" s="80">
        <f t="shared" si="43"/>
        <v>0</v>
      </c>
      <c r="AX19" s="78"/>
      <c r="AY19" s="78"/>
      <c r="AZ19" s="78"/>
      <c r="BA19" s="78"/>
      <c r="BB19" s="78"/>
      <c r="BC19" s="78"/>
      <c r="BD19" s="78"/>
      <c r="BE19" s="78"/>
      <c r="BF19" s="78"/>
      <c r="BG19" s="78">
        <v>3.1E-2</v>
      </c>
      <c r="BH19" s="78">
        <v>8.2000000000000003E-2</v>
      </c>
      <c r="BI19" s="78">
        <v>0.112</v>
      </c>
      <c r="BJ19" s="78">
        <v>0.16600000000000001</v>
      </c>
      <c r="BK19" s="78">
        <v>0.23899999999999999</v>
      </c>
      <c r="BL19" s="78">
        <v>0.33300000000000002</v>
      </c>
      <c r="BM19" s="78">
        <v>0.433</v>
      </c>
      <c r="BN19" s="78">
        <v>0.54500000000000004</v>
      </c>
      <c r="BO19" s="78">
        <v>0.64</v>
      </c>
      <c r="BP19" s="78">
        <v>0.755</v>
      </c>
      <c r="BQ19" s="78">
        <v>0.88600000000000001</v>
      </c>
      <c r="BR19" s="78">
        <v>1</v>
      </c>
      <c r="BS19" s="78">
        <v>1</v>
      </c>
      <c r="BT19" s="78"/>
      <c r="BU19" s="78"/>
      <c r="BV19" s="78"/>
    </row>
    <row r="20" spans="1:74">
      <c r="A20" s="321" t="s">
        <v>800</v>
      </c>
      <c r="B20" t="s">
        <v>758</v>
      </c>
      <c r="C20" s="77">
        <v>43862</v>
      </c>
      <c r="D20" s="77">
        <v>44986</v>
      </c>
      <c r="E20">
        <v>384</v>
      </c>
      <c r="F20" s="79">
        <v>695</v>
      </c>
      <c r="G20" t="s">
        <v>766</v>
      </c>
      <c r="H20" s="80">
        <f t="shared" si="45"/>
        <v>0</v>
      </c>
      <c r="I20" s="80">
        <f t="shared" si="4"/>
        <v>1.3900000000000001</v>
      </c>
      <c r="J20" s="80">
        <f t="shared" si="5"/>
        <v>27.8</v>
      </c>
      <c r="K20" s="80">
        <f t="shared" si="6"/>
        <v>32.664999999999992</v>
      </c>
      <c r="L20" s="80">
        <f t="shared" si="7"/>
        <v>59.074999999999996</v>
      </c>
      <c r="M20" s="80">
        <f t="shared" si="8"/>
        <v>58.38000000000001</v>
      </c>
      <c r="N20" s="80">
        <f t="shared" si="9"/>
        <v>101.47000000000003</v>
      </c>
      <c r="O20" s="80">
        <f t="shared" si="44"/>
        <v>102.16500000000002</v>
      </c>
      <c r="P20" s="80">
        <f t="shared" si="10"/>
        <v>86.875</v>
      </c>
      <c r="Q20" s="80">
        <f t="shared" si="11"/>
        <v>52.819999999999936</v>
      </c>
      <c r="R20" s="80">
        <f t="shared" si="12"/>
        <v>110.505</v>
      </c>
      <c r="S20" s="80">
        <f t="shared" si="13"/>
        <v>61.855000000000018</v>
      </c>
      <c r="T20" s="80">
        <v>0</v>
      </c>
      <c r="U20" s="80">
        <f t="shared" si="15"/>
        <v>0</v>
      </c>
      <c r="V20" s="80">
        <f t="shared" si="16"/>
        <v>0</v>
      </c>
      <c r="W20" s="80">
        <f t="shared" si="17"/>
        <v>0</v>
      </c>
      <c r="X20" s="80">
        <f t="shared" si="18"/>
        <v>0</v>
      </c>
      <c r="Y20" s="80">
        <f t="shared" si="19"/>
        <v>0</v>
      </c>
      <c r="Z20" s="80">
        <f t="shared" si="20"/>
        <v>0</v>
      </c>
      <c r="AA20" s="80">
        <f t="shared" si="21"/>
        <v>0</v>
      </c>
      <c r="AB20" s="80">
        <f t="shared" si="22"/>
        <v>0</v>
      </c>
      <c r="AC20" s="80">
        <f t="shared" si="23"/>
        <v>0</v>
      </c>
      <c r="AD20" s="80">
        <f t="shared" si="24"/>
        <v>0</v>
      </c>
      <c r="AE20" s="80">
        <f t="shared" si="25"/>
        <v>0</v>
      </c>
      <c r="AF20" s="80">
        <f t="shared" si="26"/>
        <v>0</v>
      </c>
      <c r="AG20" s="80">
        <f t="shared" si="27"/>
        <v>0</v>
      </c>
      <c r="AH20" s="80">
        <f t="shared" si="28"/>
        <v>1.3900000000000001</v>
      </c>
      <c r="AI20" s="80">
        <f t="shared" si="29"/>
        <v>29.19</v>
      </c>
      <c r="AJ20" s="80">
        <f t="shared" si="30"/>
        <v>61.854999999999997</v>
      </c>
      <c r="AK20" s="80">
        <f t="shared" si="31"/>
        <v>120.92999999999999</v>
      </c>
      <c r="AL20" s="80">
        <f t="shared" si="32"/>
        <v>179.31</v>
      </c>
      <c r="AM20" s="80">
        <f t="shared" si="33"/>
        <v>280.78000000000003</v>
      </c>
      <c r="AN20" s="80">
        <f t="shared" si="34"/>
        <v>382.94500000000005</v>
      </c>
      <c r="AO20" s="80">
        <f t="shared" si="35"/>
        <v>469.82000000000005</v>
      </c>
      <c r="AP20" s="80">
        <f t="shared" si="36"/>
        <v>522.64</v>
      </c>
      <c r="AQ20" s="80">
        <f t="shared" si="37"/>
        <v>633.14499999999998</v>
      </c>
      <c r="AR20" s="80">
        <f t="shared" si="38"/>
        <v>695</v>
      </c>
      <c r="AS20" s="80">
        <f t="shared" si="39"/>
        <v>0</v>
      </c>
      <c r="AT20" s="80">
        <f t="shared" si="40"/>
        <v>0</v>
      </c>
      <c r="AU20" s="80">
        <f t="shared" si="41"/>
        <v>0</v>
      </c>
      <c r="AV20" s="80">
        <f t="shared" si="42"/>
        <v>0</v>
      </c>
      <c r="AW20" s="80">
        <f t="shared" si="43"/>
        <v>0</v>
      </c>
      <c r="AX20" s="78"/>
      <c r="AY20" s="78"/>
      <c r="AZ20" s="78"/>
      <c r="BA20" s="78"/>
      <c r="BB20" s="78"/>
      <c r="BC20" s="78"/>
      <c r="BD20" s="78"/>
      <c r="BE20" s="78"/>
      <c r="BF20" s="78"/>
      <c r="BG20" s="78">
        <v>2E-3</v>
      </c>
      <c r="BH20" s="78">
        <v>4.2000000000000003E-2</v>
      </c>
      <c r="BI20" s="78">
        <v>8.8999999999999996E-2</v>
      </c>
      <c r="BJ20" s="78">
        <v>0.17399999999999999</v>
      </c>
      <c r="BK20" s="78">
        <v>0.25800000000000001</v>
      </c>
      <c r="BL20" s="78">
        <v>0.40400000000000003</v>
      </c>
      <c r="BM20" s="78">
        <v>0.55100000000000005</v>
      </c>
      <c r="BN20" s="78">
        <v>0.67600000000000005</v>
      </c>
      <c r="BO20" s="78">
        <v>0.752</v>
      </c>
      <c r="BP20" s="78">
        <v>0.91100000000000003</v>
      </c>
      <c r="BQ20" s="78">
        <v>1</v>
      </c>
      <c r="BR20" s="78"/>
      <c r="BS20" s="78"/>
      <c r="BT20" s="78"/>
      <c r="BU20" s="78"/>
      <c r="BV20" s="78"/>
    </row>
    <row r="21" spans="1:74">
      <c r="A21" s="321" t="s">
        <v>795</v>
      </c>
      <c r="B21" t="s">
        <v>758</v>
      </c>
      <c r="C21" s="77">
        <v>44317</v>
      </c>
      <c r="D21" s="77">
        <v>45323</v>
      </c>
      <c r="E21">
        <v>959</v>
      </c>
      <c r="F21" s="79">
        <v>2806</v>
      </c>
      <c r="G21" t="s">
        <v>766</v>
      </c>
      <c r="H21" s="80">
        <f t="shared" si="45"/>
        <v>0</v>
      </c>
      <c r="I21" s="80">
        <f t="shared" si="4"/>
        <v>0</v>
      </c>
      <c r="J21" s="80">
        <f t="shared" si="5"/>
        <v>0</v>
      </c>
      <c r="K21" s="80">
        <f t="shared" si="6"/>
        <v>0</v>
      </c>
      <c r="L21" s="80">
        <f t="shared" si="7"/>
        <v>143.10599999999999</v>
      </c>
      <c r="M21" s="80">
        <f t="shared" si="8"/>
        <v>92.598000000000013</v>
      </c>
      <c r="N21" s="80">
        <f t="shared" si="9"/>
        <v>101.01599999999996</v>
      </c>
      <c r="O21" s="80">
        <f t="shared" si="44"/>
        <v>159.94200000000001</v>
      </c>
      <c r="P21" s="80">
        <f t="shared" si="10"/>
        <v>218.86799999999999</v>
      </c>
      <c r="Q21" s="80">
        <f t="shared" si="11"/>
        <v>196.42000000000007</v>
      </c>
      <c r="R21" s="80">
        <f t="shared" si="12"/>
        <v>280.59999999999991</v>
      </c>
      <c r="S21" s="80">
        <f t="shared" si="13"/>
        <v>308.66000000000008</v>
      </c>
      <c r="T21" s="80">
        <f t="shared" si="14"/>
        <v>289.01800000000003</v>
      </c>
      <c r="U21" s="80">
        <f t="shared" si="15"/>
        <v>336.7199999999998</v>
      </c>
      <c r="V21" s="80">
        <f t="shared" si="16"/>
        <v>513.49800000000005</v>
      </c>
      <c r="W21" s="80">
        <f t="shared" si="17"/>
        <v>165.55400000000009</v>
      </c>
      <c r="X21" s="80">
        <v>0</v>
      </c>
      <c r="Y21" s="80">
        <f t="shared" si="19"/>
        <v>0</v>
      </c>
      <c r="Z21" s="80">
        <f t="shared" si="20"/>
        <v>0</v>
      </c>
      <c r="AA21" s="80">
        <f t="shared" si="21"/>
        <v>0</v>
      </c>
      <c r="AB21" s="80">
        <f t="shared" si="22"/>
        <v>0</v>
      </c>
      <c r="AC21" s="80">
        <f t="shared" si="23"/>
        <v>0</v>
      </c>
      <c r="AD21" s="80">
        <f t="shared" si="24"/>
        <v>0</v>
      </c>
      <c r="AE21" s="80">
        <f t="shared" si="25"/>
        <v>0</v>
      </c>
      <c r="AF21" s="80">
        <f t="shared" si="26"/>
        <v>0</v>
      </c>
      <c r="AG21" s="80">
        <f t="shared" si="27"/>
        <v>0</v>
      </c>
      <c r="AH21" s="80">
        <f t="shared" si="28"/>
        <v>0</v>
      </c>
      <c r="AI21" s="80">
        <f t="shared" si="29"/>
        <v>0</v>
      </c>
      <c r="AJ21" s="80">
        <f t="shared" si="30"/>
        <v>0</v>
      </c>
      <c r="AK21" s="80">
        <f t="shared" si="31"/>
        <v>143.10599999999999</v>
      </c>
      <c r="AL21" s="80">
        <f t="shared" si="32"/>
        <v>235.70400000000001</v>
      </c>
      <c r="AM21" s="80">
        <f t="shared" si="33"/>
        <v>336.71999999999997</v>
      </c>
      <c r="AN21" s="80">
        <f t="shared" si="34"/>
        <v>496.66199999999998</v>
      </c>
      <c r="AO21" s="80">
        <f t="shared" si="35"/>
        <v>715.53</v>
      </c>
      <c r="AP21" s="80">
        <f t="shared" si="36"/>
        <v>911.95</v>
      </c>
      <c r="AQ21" s="80">
        <f t="shared" si="37"/>
        <v>1192.55</v>
      </c>
      <c r="AR21" s="80">
        <f t="shared" si="38"/>
        <v>1501.21</v>
      </c>
      <c r="AS21" s="80">
        <f t="shared" si="39"/>
        <v>1790.2280000000001</v>
      </c>
      <c r="AT21" s="80">
        <f t="shared" si="40"/>
        <v>2126.9479999999999</v>
      </c>
      <c r="AU21" s="80">
        <f t="shared" si="41"/>
        <v>2640.4459999999999</v>
      </c>
      <c r="AV21" s="80">
        <f t="shared" si="42"/>
        <v>2806</v>
      </c>
      <c r="AW21" s="80">
        <f t="shared" si="43"/>
        <v>0</v>
      </c>
      <c r="AX21" s="78"/>
      <c r="AY21" s="78"/>
      <c r="AZ21" s="78"/>
      <c r="BA21" s="78"/>
      <c r="BB21" s="78"/>
      <c r="BC21" s="78"/>
      <c r="BD21" s="78"/>
      <c r="BE21" s="78"/>
      <c r="BF21" s="78"/>
      <c r="BG21" s="78"/>
      <c r="BH21" s="78"/>
      <c r="BI21" s="78"/>
      <c r="BJ21" s="78">
        <v>5.0999999999999997E-2</v>
      </c>
      <c r="BK21" s="78">
        <v>8.4000000000000005E-2</v>
      </c>
      <c r="BL21" s="78">
        <v>0.12</v>
      </c>
      <c r="BM21" s="78">
        <v>0.17699999999999999</v>
      </c>
      <c r="BN21" s="78">
        <v>0.255</v>
      </c>
      <c r="BO21" s="78">
        <v>0.32500000000000001</v>
      </c>
      <c r="BP21" s="78">
        <v>0.42499999999999999</v>
      </c>
      <c r="BQ21" s="78">
        <v>0.53500000000000003</v>
      </c>
      <c r="BR21" s="78">
        <v>0.63800000000000001</v>
      </c>
      <c r="BS21" s="78">
        <v>0.75800000000000001</v>
      </c>
      <c r="BT21" s="78">
        <v>0.94099999999999995</v>
      </c>
      <c r="BU21" s="78">
        <v>1</v>
      </c>
      <c r="BV21" s="78"/>
    </row>
    <row r="22" spans="1:74">
      <c r="A22" s="321" t="s">
        <v>755</v>
      </c>
      <c r="B22" t="s">
        <v>758</v>
      </c>
      <c r="C22" s="77">
        <v>44348</v>
      </c>
      <c r="D22" s="77">
        <v>45383</v>
      </c>
      <c r="E22">
        <v>191</v>
      </c>
      <c r="F22" s="79">
        <v>442</v>
      </c>
      <c r="G22" t="s">
        <v>766</v>
      </c>
      <c r="H22" s="80">
        <f t="shared" si="45"/>
        <v>0</v>
      </c>
      <c r="I22" s="80">
        <f t="shared" si="4"/>
        <v>0</v>
      </c>
      <c r="J22" s="80">
        <f t="shared" si="5"/>
        <v>0</v>
      </c>
      <c r="K22" s="80">
        <f t="shared" si="6"/>
        <v>0</v>
      </c>
      <c r="L22" s="80">
        <f t="shared" si="7"/>
        <v>8.3979999999999997</v>
      </c>
      <c r="M22" s="80">
        <f t="shared" si="8"/>
        <v>10.166</v>
      </c>
      <c r="N22" s="80">
        <f t="shared" si="9"/>
        <v>19.448</v>
      </c>
      <c r="O22" s="80">
        <f t="shared" si="44"/>
        <v>23.868000000000002</v>
      </c>
      <c r="P22" s="80">
        <f t="shared" si="10"/>
        <v>45.967999999999996</v>
      </c>
      <c r="Q22" s="80">
        <f t="shared" si="11"/>
        <v>33.149999999999991</v>
      </c>
      <c r="R22" s="80">
        <f t="shared" si="12"/>
        <v>45.52600000000001</v>
      </c>
      <c r="S22" s="80">
        <f t="shared" si="13"/>
        <v>44.641999999999996</v>
      </c>
      <c r="T22" s="80">
        <f t="shared" si="14"/>
        <v>46.852000000000032</v>
      </c>
      <c r="U22" s="80">
        <f t="shared" si="15"/>
        <v>43.315999999999974</v>
      </c>
      <c r="V22" s="80">
        <f t="shared" si="16"/>
        <v>60.553999999999974</v>
      </c>
      <c r="W22" s="80">
        <f t="shared" si="17"/>
        <v>48.620000000000005</v>
      </c>
      <c r="X22" s="80">
        <f t="shared" si="18"/>
        <v>11.492000000000019</v>
      </c>
      <c r="Y22" s="80">
        <f t="shared" si="19"/>
        <v>0</v>
      </c>
      <c r="Z22" s="80">
        <f t="shared" si="20"/>
        <v>0</v>
      </c>
      <c r="AA22" s="80">
        <f t="shared" si="21"/>
        <v>0</v>
      </c>
      <c r="AB22" s="80">
        <f t="shared" si="22"/>
        <v>0</v>
      </c>
      <c r="AC22" s="80">
        <f t="shared" si="23"/>
        <v>0</v>
      </c>
      <c r="AD22" s="80">
        <f t="shared" si="24"/>
        <v>0</v>
      </c>
      <c r="AE22" s="80">
        <f t="shared" si="25"/>
        <v>0</v>
      </c>
      <c r="AF22" s="80">
        <f t="shared" si="26"/>
        <v>0</v>
      </c>
      <c r="AG22" s="80">
        <f t="shared" si="27"/>
        <v>0</v>
      </c>
      <c r="AH22" s="80">
        <f t="shared" si="28"/>
        <v>0</v>
      </c>
      <c r="AI22" s="80">
        <f t="shared" si="29"/>
        <v>0</v>
      </c>
      <c r="AJ22" s="80">
        <f t="shared" si="30"/>
        <v>0</v>
      </c>
      <c r="AK22" s="80">
        <f t="shared" si="31"/>
        <v>8.3979999999999997</v>
      </c>
      <c r="AL22" s="80">
        <f t="shared" si="32"/>
        <v>18.564</v>
      </c>
      <c r="AM22" s="80">
        <f t="shared" si="33"/>
        <v>38.012</v>
      </c>
      <c r="AN22" s="80">
        <f t="shared" si="34"/>
        <v>61.88</v>
      </c>
      <c r="AO22" s="80">
        <f t="shared" si="35"/>
        <v>107.848</v>
      </c>
      <c r="AP22" s="80">
        <f t="shared" si="36"/>
        <v>140.99799999999999</v>
      </c>
      <c r="AQ22" s="80">
        <f t="shared" si="37"/>
        <v>186.524</v>
      </c>
      <c r="AR22" s="80">
        <f t="shared" si="38"/>
        <v>231.166</v>
      </c>
      <c r="AS22" s="80">
        <f t="shared" si="39"/>
        <v>278.01800000000003</v>
      </c>
      <c r="AT22" s="80">
        <f t="shared" si="40"/>
        <v>321.334</v>
      </c>
      <c r="AU22" s="80">
        <f t="shared" si="41"/>
        <v>381.88799999999998</v>
      </c>
      <c r="AV22" s="80">
        <f t="shared" si="42"/>
        <v>430.50799999999998</v>
      </c>
      <c r="AW22" s="80">
        <f t="shared" si="43"/>
        <v>442</v>
      </c>
      <c r="AX22" s="78"/>
      <c r="AY22" s="78"/>
      <c r="AZ22" s="78"/>
      <c r="BA22" s="78"/>
      <c r="BB22" s="78"/>
      <c r="BC22" s="78"/>
      <c r="BD22" s="78"/>
      <c r="BE22" s="78"/>
      <c r="BF22" s="78"/>
      <c r="BG22" s="78"/>
      <c r="BH22" s="78"/>
      <c r="BI22" s="78"/>
      <c r="BJ22" s="78">
        <v>1.9E-2</v>
      </c>
      <c r="BK22" s="78">
        <v>4.2000000000000003E-2</v>
      </c>
      <c r="BL22" s="78">
        <v>8.5999999999999993E-2</v>
      </c>
      <c r="BM22" s="78">
        <v>0.14000000000000001</v>
      </c>
      <c r="BN22" s="78">
        <v>0.24399999999999999</v>
      </c>
      <c r="BO22" s="78">
        <v>0.31900000000000001</v>
      </c>
      <c r="BP22" s="78">
        <v>0.42199999999999999</v>
      </c>
      <c r="BQ22" s="78">
        <v>0.52300000000000002</v>
      </c>
      <c r="BR22" s="78">
        <v>0.629</v>
      </c>
      <c r="BS22" s="78">
        <v>0.72699999999999998</v>
      </c>
      <c r="BT22" s="78">
        <v>0.86399999999999999</v>
      </c>
      <c r="BU22" s="78">
        <v>0.97399999999999998</v>
      </c>
      <c r="BV22" s="78">
        <v>1</v>
      </c>
    </row>
    <row r="23" spans="1:74">
      <c r="A23" s="321" t="s">
        <v>756</v>
      </c>
      <c r="B23" t="s">
        <v>758</v>
      </c>
      <c r="C23" s="77">
        <v>44378</v>
      </c>
      <c r="D23" s="77">
        <v>45413</v>
      </c>
      <c r="E23">
        <v>1470</v>
      </c>
      <c r="F23" s="79">
        <v>3190</v>
      </c>
      <c r="G23" t="s">
        <v>766</v>
      </c>
      <c r="H23" s="80">
        <f t="shared" si="45"/>
        <v>0</v>
      </c>
      <c r="I23" s="80">
        <f t="shared" si="4"/>
        <v>0</v>
      </c>
      <c r="J23" s="80">
        <f t="shared" si="5"/>
        <v>0</v>
      </c>
      <c r="K23" s="80">
        <f t="shared" si="6"/>
        <v>0</v>
      </c>
      <c r="L23" s="80">
        <f t="shared" si="7"/>
        <v>0</v>
      </c>
      <c r="M23" s="80">
        <f t="shared" si="8"/>
        <v>149.93</v>
      </c>
      <c r="N23" s="80">
        <f t="shared" si="9"/>
        <v>95.699999999999989</v>
      </c>
      <c r="O23" s="80">
        <f t="shared" si="44"/>
        <v>156.31</v>
      </c>
      <c r="P23" s="80">
        <f t="shared" si="10"/>
        <v>197.78000000000003</v>
      </c>
      <c r="Q23" s="80">
        <f t="shared" si="11"/>
        <v>245.63</v>
      </c>
      <c r="R23" s="80">
        <f t="shared" si="12"/>
        <v>376.41999999999996</v>
      </c>
      <c r="S23" s="80">
        <f t="shared" si="13"/>
        <v>443.41000000000008</v>
      </c>
      <c r="T23" s="80">
        <f t="shared" si="14"/>
        <v>328.56999999999994</v>
      </c>
      <c r="U23" s="80">
        <f t="shared" si="15"/>
        <v>226.48999999999978</v>
      </c>
      <c r="V23" s="80">
        <f t="shared" si="16"/>
        <v>319.00000000000045</v>
      </c>
      <c r="W23" s="80">
        <f t="shared" si="17"/>
        <v>500.82999999999947</v>
      </c>
      <c r="X23" s="80">
        <f t="shared" si="18"/>
        <v>149.93000000000029</v>
      </c>
      <c r="Y23" s="80">
        <f t="shared" si="19"/>
        <v>0</v>
      </c>
      <c r="Z23" s="80">
        <f t="shared" si="20"/>
        <v>0</v>
      </c>
      <c r="AA23" s="80">
        <f t="shared" si="21"/>
        <v>0</v>
      </c>
      <c r="AB23" s="80">
        <f t="shared" si="22"/>
        <v>0</v>
      </c>
      <c r="AC23" s="80">
        <f t="shared" si="23"/>
        <v>0</v>
      </c>
      <c r="AD23" s="80">
        <f t="shared" si="24"/>
        <v>0</v>
      </c>
      <c r="AE23" s="80">
        <f t="shared" si="25"/>
        <v>0</v>
      </c>
      <c r="AF23" s="80">
        <f t="shared" si="26"/>
        <v>0</v>
      </c>
      <c r="AG23" s="80">
        <f t="shared" si="27"/>
        <v>0</v>
      </c>
      <c r="AH23" s="80">
        <f t="shared" si="28"/>
        <v>0</v>
      </c>
      <c r="AI23" s="80">
        <f t="shared" si="29"/>
        <v>0</v>
      </c>
      <c r="AJ23" s="80">
        <f t="shared" si="30"/>
        <v>0</v>
      </c>
      <c r="AK23" s="80">
        <f t="shared" si="31"/>
        <v>0</v>
      </c>
      <c r="AL23" s="80">
        <f t="shared" si="32"/>
        <v>149.93</v>
      </c>
      <c r="AM23" s="80">
        <f t="shared" si="33"/>
        <v>245.63</v>
      </c>
      <c r="AN23" s="80">
        <f t="shared" si="34"/>
        <v>401.94</v>
      </c>
      <c r="AO23" s="80">
        <f t="shared" si="35"/>
        <v>599.72</v>
      </c>
      <c r="AP23" s="80">
        <f t="shared" si="36"/>
        <v>845.35</v>
      </c>
      <c r="AQ23" s="80">
        <f t="shared" si="37"/>
        <v>1221.77</v>
      </c>
      <c r="AR23" s="80">
        <f t="shared" si="38"/>
        <v>1665.18</v>
      </c>
      <c r="AS23" s="80">
        <f t="shared" si="39"/>
        <v>1993.75</v>
      </c>
      <c r="AT23" s="80">
        <f t="shared" si="40"/>
        <v>2220.2399999999998</v>
      </c>
      <c r="AU23" s="80">
        <f t="shared" si="41"/>
        <v>2539.2400000000002</v>
      </c>
      <c r="AV23" s="80">
        <f t="shared" si="42"/>
        <v>3040.0699999999997</v>
      </c>
      <c r="AW23" s="80">
        <f t="shared" si="43"/>
        <v>3190</v>
      </c>
      <c r="AX23" s="78"/>
      <c r="AY23" s="78"/>
      <c r="AZ23" s="78"/>
      <c r="BA23" s="78"/>
      <c r="BB23" s="78"/>
      <c r="BC23" s="78"/>
      <c r="BD23" s="78"/>
      <c r="BE23" s="78"/>
      <c r="BF23" s="78"/>
      <c r="BG23" s="78"/>
      <c r="BH23" s="78"/>
      <c r="BI23" s="78"/>
      <c r="BJ23" s="78"/>
      <c r="BK23" s="78">
        <v>4.7E-2</v>
      </c>
      <c r="BL23" s="78">
        <v>7.6999999999999999E-2</v>
      </c>
      <c r="BM23" s="78">
        <v>0.126</v>
      </c>
      <c r="BN23" s="78">
        <v>0.188</v>
      </c>
      <c r="BO23" s="78">
        <v>0.26500000000000001</v>
      </c>
      <c r="BP23" s="78">
        <v>0.38300000000000001</v>
      </c>
      <c r="BQ23" s="78">
        <v>0.52200000000000002</v>
      </c>
      <c r="BR23" s="78">
        <v>0.625</v>
      </c>
      <c r="BS23" s="78">
        <v>0.69599999999999995</v>
      </c>
      <c r="BT23" s="78">
        <v>0.79600000000000004</v>
      </c>
      <c r="BU23" s="78">
        <v>0.95299999999999996</v>
      </c>
      <c r="BV23" s="78">
        <v>1</v>
      </c>
    </row>
    <row r="24" spans="1:74">
      <c r="A24" s="31" t="s">
        <v>754</v>
      </c>
      <c r="B24" t="s">
        <v>793</v>
      </c>
      <c r="C24" s="77">
        <v>44835</v>
      </c>
      <c r="D24" s="77">
        <v>45962</v>
      </c>
      <c r="F24" s="79">
        <v>3316</v>
      </c>
      <c r="G24" t="s">
        <v>764</v>
      </c>
      <c r="H24" s="80">
        <f t="shared" si="45"/>
        <v>0</v>
      </c>
      <c r="I24" s="80">
        <f t="shared" si="4"/>
        <v>0</v>
      </c>
      <c r="J24" s="80">
        <f t="shared" si="5"/>
        <v>0</v>
      </c>
      <c r="K24" s="80">
        <f t="shared" si="6"/>
        <v>0</v>
      </c>
      <c r="L24" s="80">
        <f t="shared" si="7"/>
        <v>0</v>
      </c>
      <c r="M24" s="80">
        <f t="shared" si="8"/>
        <v>0</v>
      </c>
      <c r="N24" s="80">
        <f t="shared" si="9"/>
        <v>0</v>
      </c>
      <c r="O24" s="80">
        <f t="shared" si="44"/>
        <v>0</v>
      </c>
      <c r="P24" s="80">
        <f t="shared" si="10"/>
        <v>0</v>
      </c>
      <c r="Q24" s="80">
        <f t="shared" si="11"/>
        <v>0</v>
      </c>
      <c r="R24" s="80">
        <f t="shared" si="12"/>
        <v>0</v>
      </c>
      <c r="S24" s="80">
        <f t="shared" si="13"/>
        <v>0</v>
      </c>
      <c r="T24" s="80">
        <v>0</v>
      </c>
      <c r="U24" s="80">
        <v>0</v>
      </c>
      <c r="V24" s="80">
        <v>0</v>
      </c>
      <c r="W24" s="80">
        <v>0</v>
      </c>
      <c r="X24" s="80">
        <v>0</v>
      </c>
      <c r="Y24" s="80">
        <f t="shared" si="19"/>
        <v>0</v>
      </c>
      <c r="Z24" s="80">
        <f t="shared" si="20"/>
        <v>0</v>
      </c>
      <c r="AA24" s="80">
        <f t="shared" si="21"/>
        <v>0</v>
      </c>
      <c r="AB24" s="80">
        <f t="shared" si="22"/>
        <v>0</v>
      </c>
      <c r="AC24" s="80">
        <f t="shared" si="23"/>
        <v>0</v>
      </c>
      <c r="AD24" s="80">
        <f t="shared" si="24"/>
        <v>0</v>
      </c>
      <c r="AE24" s="80">
        <f t="shared" si="25"/>
        <v>0</v>
      </c>
      <c r="AF24" s="80">
        <f t="shared" si="26"/>
        <v>0</v>
      </c>
      <c r="AG24" s="80">
        <f t="shared" si="27"/>
        <v>0</v>
      </c>
      <c r="AH24" s="80">
        <f t="shared" si="28"/>
        <v>0</v>
      </c>
      <c r="AI24" s="80">
        <f t="shared" si="29"/>
        <v>0</v>
      </c>
      <c r="AJ24" s="80">
        <f t="shared" si="30"/>
        <v>0</v>
      </c>
      <c r="AK24" s="80">
        <f t="shared" si="31"/>
        <v>0</v>
      </c>
      <c r="AL24" s="80">
        <f t="shared" si="32"/>
        <v>0</v>
      </c>
      <c r="AM24" s="80">
        <f t="shared" si="33"/>
        <v>0</v>
      </c>
      <c r="AN24" s="80">
        <f t="shared" si="34"/>
        <v>0</v>
      </c>
      <c r="AO24" s="80">
        <f t="shared" si="35"/>
        <v>0</v>
      </c>
      <c r="AP24" s="80">
        <f t="shared" si="36"/>
        <v>0</v>
      </c>
      <c r="AQ24" s="80">
        <f t="shared" si="37"/>
        <v>0</v>
      </c>
      <c r="AR24" s="80">
        <f t="shared" si="38"/>
        <v>0</v>
      </c>
      <c r="AS24" s="80">
        <f t="shared" si="39"/>
        <v>454.29200000000003</v>
      </c>
      <c r="AT24" s="80">
        <f t="shared" si="40"/>
        <v>547.14</v>
      </c>
      <c r="AU24" s="80">
        <f t="shared" si="41"/>
        <v>699.67599999999993</v>
      </c>
      <c r="AV24" s="80">
        <f t="shared" si="42"/>
        <v>892.00400000000002</v>
      </c>
      <c r="AW24" s="80">
        <f t="shared" si="43"/>
        <v>1094.28</v>
      </c>
      <c r="AX24" s="78"/>
      <c r="AY24" s="78"/>
      <c r="AZ24" s="78"/>
      <c r="BA24" s="78"/>
      <c r="BB24" s="78"/>
      <c r="BC24" s="78"/>
      <c r="BD24" s="78"/>
      <c r="BE24" s="78"/>
      <c r="BF24" s="78"/>
      <c r="BG24" s="78"/>
      <c r="BH24" s="78"/>
      <c r="BI24" s="78"/>
      <c r="BJ24" s="78"/>
      <c r="BK24" s="78"/>
      <c r="BL24" s="78"/>
      <c r="BM24" s="78"/>
      <c r="BN24" s="78"/>
      <c r="BO24" s="78"/>
      <c r="BP24" s="78">
        <v>0</v>
      </c>
      <c r="BQ24" s="78">
        <v>0</v>
      </c>
      <c r="BR24" s="78">
        <v>0.13700000000000001</v>
      </c>
      <c r="BS24" s="78">
        <v>0.16500000000000001</v>
      </c>
      <c r="BT24" s="78">
        <v>0.21099999999999999</v>
      </c>
      <c r="BU24" s="78">
        <v>0.26900000000000002</v>
      </c>
      <c r="BV24" s="78">
        <v>0.33</v>
      </c>
    </row>
    <row r="25" spans="1:74">
      <c r="A25" s="31" t="s">
        <v>752</v>
      </c>
      <c r="B25" t="s">
        <v>793</v>
      </c>
      <c r="C25" s="77">
        <v>44652</v>
      </c>
      <c r="D25" s="77">
        <v>45717</v>
      </c>
      <c r="F25" s="79">
        <v>6039</v>
      </c>
      <c r="G25" t="s">
        <v>765</v>
      </c>
      <c r="H25" s="80">
        <f t="shared" si="45"/>
        <v>0</v>
      </c>
      <c r="I25" s="80">
        <f t="shared" si="4"/>
        <v>0</v>
      </c>
      <c r="J25" s="80">
        <f t="shared" si="5"/>
        <v>0</v>
      </c>
      <c r="K25" s="80">
        <f t="shared" si="6"/>
        <v>0</v>
      </c>
      <c r="L25" s="80">
        <f t="shared" si="7"/>
        <v>0</v>
      </c>
      <c r="M25" s="80">
        <f t="shared" si="8"/>
        <v>0</v>
      </c>
      <c r="N25" s="80">
        <f t="shared" si="9"/>
        <v>0</v>
      </c>
      <c r="O25" s="80">
        <f t="shared" si="44"/>
        <v>0</v>
      </c>
      <c r="P25" s="80">
        <f t="shared" si="10"/>
        <v>0</v>
      </c>
      <c r="Q25" s="80">
        <f t="shared" si="11"/>
        <v>567.66600000000005</v>
      </c>
      <c r="R25" s="80">
        <f t="shared" si="12"/>
        <v>193.24799999999993</v>
      </c>
      <c r="S25" s="80">
        <f t="shared" si="13"/>
        <v>199.28700000000003</v>
      </c>
      <c r="T25" s="80">
        <f t="shared" si="14"/>
        <v>350.26199999999994</v>
      </c>
      <c r="U25" s="80">
        <f t="shared" si="15"/>
        <v>332.14500000000021</v>
      </c>
      <c r="V25" s="80">
        <f t="shared" si="16"/>
        <v>295.91099999999983</v>
      </c>
      <c r="W25" s="80">
        <f t="shared" si="17"/>
        <v>483.12000000000012</v>
      </c>
      <c r="X25" s="80">
        <f t="shared" si="18"/>
        <v>1159.4879999999998</v>
      </c>
      <c r="Y25" s="80">
        <f t="shared" si="19"/>
        <v>0</v>
      </c>
      <c r="Z25" s="80">
        <f t="shared" si="20"/>
        <v>0</v>
      </c>
      <c r="AA25" s="80">
        <f t="shared" si="21"/>
        <v>0</v>
      </c>
      <c r="AB25" s="80">
        <f t="shared" si="22"/>
        <v>0</v>
      </c>
      <c r="AC25" s="80">
        <f t="shared" si="23"/>
        <v>0</v>
      </c>
      <c r="AD25" s="80">
        <f t="shared" si="24"/>
        <v>0</v>
      </c>
      <c r="AE25" s="80">
        <f t="shared" si="25"/>
        <v>0</v>
      </c>
      <c r="AF25" s="80">
        <f t="shared" si="26"/>
        <v>0</v>
      </c>
      <c r="AG25" s="80">
        <f t="shared" si="27"/>
        <v>0</v>
      </c>
      <c r="AH25" s="80">
        <f t="shared" si="28"/>
        <v>0</v>
      </c>
      <c r="AI25" s="80">
        <f t="shared" si="29"/>
        <v>0</v>
      </c>
      <c r="AJ25" s="80">
        <f t="shared" si="30"/>
        <v>0</v>
      </c>
      <c r="AK25" s="80">
        <f t="shared" si="31"/>
        <v>0</v>
      </c>
      <c r="AL25" s="80">
        <f t="shared" si="32"/>
        <v>0</v>
      </c>
      <c r="AM25" s="80">
        <f t="shared" si="33"/>
        <v>0</v>
      </c>
      <c r="AN25" s="80">
        <f t="shared" si="34"/>
        <v>0</v>
      </c>
      <c r="AO25" s="80">
        <f t="shared" si="35"/>
        <v>0</v>
      </c>
      <c r="AP25" s="80">
        <f t="shared" si="36"/>
        <v>567.66600000000005</v>
      </c>
      <c r="AQ25" s="80">
        <f t="shared" si="37"/>
        <v>760.91399999999999</v>
      </c>
      <c r="AR25" s="80">
        <f t="shared" si="38"/>
        <v>960.20100000000002</v>
      </c>
      <c r="AS25" s="80">
        <f t="shared" si="39"/>
        <v>1310.463</v>
      </c>
      <c r="AT25" s="80">
        <f t="shared" si="40"/>
        <v>1642.6080000000002</v>
      </c>
      <c r="AU25" s="80">
        <f t="shared" si="41"/>
        <v>1938.519</v>
      </c>
      <c r="AV25" s="80">
        <f t="shared" si="42"/>
        <v>2421.6390000000001</v>
      </c>
      <c r="AW25" s="80">
        <f t="shared" si="43"/>
        <v>3581.127</v>
      </c>
      <c r="AX25" s="78"/>
      <c r="AY25" s="78"/>
      <c r="AZ25" s="78"/>
      <c r="BA25" s="78"/>
      <c r="BB25" s="78"/>
      <c r="BC25" s="78"/>
      <c r="BD25" s="78"/>
      <c r="BE25" s="78"/>
      <c r="BF25" s="78"/>
      <c r="BG25" s="78"/>
      <c r="BH25" s="78"/>
      <c r="BI25" s="78"/>
      <c r="BJ25" s="78"/>
      <c r="BK25" s="78"/>
      <c r="BL25" s="78"/>
      <c r="BM25" s="78"/>
      <c r="BN25" s="78">
        <v>0</v>
      </c>
      <c r="BO25" s="78">
        <v>9.4E-2</v>
      </c>
      <c r="BP25" s="78">
        <v>0.126</v>
      </c>
      <c r="BQ25" s="78">
        <v>0.159</v>
      </c>
      <c r="BR25" s="78">
        <v>0.217</v>
      </c>
      <c r="BS25" s="78">
        <v>0.27200000000000002</v>
      </c>
      <c r="BT25" s="78">
        <v>0.32100000000000001</v>
      </c>
      <c r="BU25" s="78">
        <v>0.40100000000000002</v>
      </c>
      <c r="BV25" s="78">
        <v>0.59299999999999997</v>
      </c>
    </row>
    <row r="26" spans="1:74">
      <c r="A26" s="31" t="s">
        <v>753</v>
      </c>
      <c r="B26" t="s">
        <v>793</v>
      </c>
      <c r="C26" s="77">
        <v>44652</v>
      </c>
      <c r="D26" s="77">
        <v>45627</v>
      </c>
      <c r="F26" s="79">
        <v>2386</v>
      </c>
      <c r="G26" t="s">
        <v>765</v>
      </c>
      <c r="H26" s="80">
        <f t="shared" si="45"/>
        <v>0</v>
      </c>
      <c r="I26" s="80">
        <f t="shared" si="4"/>
        <v>0</v>
      </c>
      <c r="J26" s="80">
        <f t="shared" si="5"/>
        <v>0</v>
      </c>
      <c r="K26" s="80">
        <f t="shared" si="6"/>
        <v>0</v>
      </c>
      <c r="L26" s="80">
        <f t="shared" si="7"/>
        <v>0</v>
      </c>
      <c r="M26" s="80">
        <f t="shared" si="8"/>
        <v>0</v>
      </c>
      <c r="N26" s="80">
        <f t="shared" si="9"/>
        <v>0</v>
      </c>
      <c r="O26" s="80">
        <f t="shared" si="44"/>
        <v>0</v>
      </c>
      <c r="P26" s="80">
        <f t="shared" si="10"/>
        <v>0</v>
      </c>
      <c r="Q26" s="80">
        <f t="shared" si="11"/>
        <v>229.05600000000001</v>
      </c>
      <c r="R26" s="80">
        <f t="shared" si="12"/>
        <v>83.510000000000019</v>
      </c>
      <c r="S26" s="80">
        <f t="shared" si="13"/>
        <v>90.668000000000006</v>
      </c>
      <c r="T26" s="80">
        <f t="shared" si="14"/>
        <v>143.15999999999997</v>
      </c>
      <c r="U26" s="80">
        <f t="shared" si="15"/>
        <v>119.30000000000007</v>
      </c>
      <c r="V26" s="80">
        <f t="shared" si="16"/>
        <v>121.68599999999992</v>
      </c>
      <c r="W26" s="80">
        <f t="shared" si="17"/>
        <v>264.84600000000012</v>
      </c>
      <c r="X26" s="80">
        <f t="shared" si="18"/>
        <v>510.60400000000004</v>
      </c>
      <c r="Y26" s="80">
        <f t="shared" si="19"/>
        <v>0</v>
      </c>
      <c r="Z26" s="80">
        <f t="shared" si="20"/>
        <v>0</v>
      </c>
      <c r="AA26" s="80">
        <f t="shared" si="21"/>
        <v>0</v>
      </c>
      <c r="AB26" s="80">
        <f t="shared" si="22"/>
        <v>0</v>
      </c>
      <c r="AC26" s="80">
        <f t="shared" si="23"/>
        <v>0</v>
      </c>
      <c r="AD26" s="80">
        <f t="shared" si="24"/>
        <v>0</v>
      </c>
      <c r="AE26" s="80">
        <f t="shared" si="25"/>
        <v>0</v>
      </c>
      <c r="AF26" s="80">
        <f t="shared" si="26"/>
        <v>0</v>
      </c>
      <c r="AG26" s="80">
        <f t="shared" si="27"/>
        <v>0</v>
      </c>
      <c r="AH26" s="80">
        <f t="shared" si="28"/>
        <v>0</v>
      </c>
      <c r="AI26" s="80">
        <f t="shared" si="29"/>
        <v>0</v>
      </c>
      <c r="AJ26" s="80">
        <f t="shared" si="30"/>
        <v>0</v>
      </c>
      <c r="AK26" s="80">
        <f t="shared" si="31"/>
        <v>0</v>
      </c>
      <c r="AL26" s="80">
        <f t="shared" si="32"/>
        <v>0</v>
      </c>
      <c r="AM26" s="80">
        <f t="shared" si="33"/>
        <v>0</v>
      </c>
      <c r="AN26" s="80">
        <f t="shared" si="34"/>
        <v>0</v>
      </c>
      <c r="AO26" s="80">
        <f t="shared" si="35"/>
        <v>0</v>
      </c>
      <c r="AP26" s="80">
        <f t="shared" si="36"/>
        <v>229.05600000000001</v>
      </c>
      <c r="AQ26" s="80">
        <f t="shared" si="37"/>
        <v>312.56600000000003</v>
      </c>
      <c r="AR26" s="80">
        <f t="shared" si="38"/>
        <v>403.23400000000004</v>
      </c>
      <c r="AS26" s="80">
        <f t="shared" si="39"/>
        <v>546.39400000000001</v>
      </c>
      <c r="AT26" s="80">
        <f t="shared" si="40"/>
        <v>665.69400000000007</v>
      </c>
      <c r="AU26" s="80">
        <f t="shared" si="41"/>
        <v>787.38</v>
      </c>
      <c r="AV26" s="80">
        <f t="shared" si="42"/>
        <v>1052.2260000000001</v>
      </c>
      <c r="AW26" s="80">
        <f t="shared" si="43"/>
        <v>1562.8300000000002</v>
      </c>
      <c r="AX26" s="78"/>
      <c r="AY26" s="78"/>
      <c r="AZ26" s="78"/>
      <c r="BA26" s="78"/>
      <c r="BB26" s="78"/>
      <c r="BC26" s="78"/>
      <c r="BD26" s="78"/>
      <c r="BE26" s="78"/>
      <c r="BF26" s="78"/>
      <c r="BG26" s="78"/>
      <c r="BH26" s="78"/>
      <c r="BI26" s="78"/>
      <c r="BJ26" s="78"/>
      <c r="BK26" s="78"/>
      <c r="BL26" s="78"/>
      <c r="BM26" s="78"/>
      <c r="BN26" s="78">
        <v>0</v>
      </c>
      <c r="BO26" s="78">
        <v>9.6000000000000002E-2</v>
      </c>
      <c r="BP26" s="78">
        <v>0.13100000000000001</v>
      </c>
      <c r="BQ26" s="78">
        <v>0.16900000000000001</v>
      </c>
      <c r="BR26" s="78">
        <v>0.22900000000000001</v>
      </c>
      <c r="BS26" s="78">
        <v>0.27900000000000003</v>
      </c>
      <c r="BT26" s="78">
        <v>0.33</v>
      </c>
      <c r="BU26" s="78">
        <v>0.441</v>
      </c>
      <c r="BV26" s="78">
        <v>0.65500000000000003</v>
      </c>
    </row>
    <row r="27" spans="1:74">
      <c r="A27" s="31" t="s">
        <v>751</v>
      </c>
      <c r="B27" t="s">
        <v>793</v>
      </c>
      <c r="C27" s="77">
        <v>44256</v>
      </c>
      <c r="D27" s="77">
        <v>45444</v>
      </c>
      <c r="E27">
        <v>967</v>
      </c>
      <c r="F27" s="79">
        <v>2632</v>
      </c>
      <c r="G27" t="s">
        <v>764</v>
      </c>
      <c r="H27" s="80">
        <f t="shared" si="45"/>
        <v>0</v>
      </c>
      <c r="I27" s="80">
        <f t="shared" si="4"/>
        <v>0</v>
      </c>
      <c r="J27" s="80">
        <f t="shared" si="5"/>
        <v>0</v>
      </c>
      <c r="K27" s="80">
        <f t="shared" si="6"/>
        <v>0</v>
      </c>
      <c r="L27" s="80">
        <f t="shared" si="7"/>
        <v>0</v>
      </c>
      <c r="M27" s="80">
        <f t="shared" si="8"/>
        <v>0</v>
      </c>
      <c r="N27" s="80">
        <f t="shared" si="9"/>
        <v>0</v>
      </c>
      <c r="O27" s="80">
        <f t="shared" si="44"/>
        <v>0</v>
      </c>
      <c r="P27" s="80">
        <v>0</v>
      </c>
      <c r="Q27" s="80">
        <v>0</v>
      </c>
      <c r="R27" s="80">
        <v>0</v>
      </c>
      <c r="S27" s="80">
        <v>0</v>
      </c>
      <c r="T27" s="80">
        <v>0</v>
      </c>
      <c r="U27" s="80">
        <v>0</v>
      </c>
      <c r="V27" s="80">
        <v>0</v>
      </c>
      <c r="W27" s="80">
        <v>0</v>
      </c>
      <c r="X27" s="79">
        <v>2632</v>
      </c>
      <c r="Y27" s="80">
        <f t="shared" si="19"/>
        <v>0</v>
      </c>
      <c r="Z27" s="80">
        <f t="shared" si="20"/>
        <v>0</v>
      </c>
      <c r="AA27" s="80">
        <f t="shared" si="21"/>
        <v>0</v>
      </c>
      <c r="AB27" s="80">
        <f t="shared" si="22"/>
        <v>0</v>
      </c>
      <c r="AC27" s="80">
        <f t="shared" si="23"/>
        <v>0</v>
      </c>
      <c r="AD27" s="80">
        <f t="shared" si="24"/>
        <v>0</v>
      </c>
      <c r="AE27" s="80">
        <f t="shared" si="25"/>
        <v>0</v>
      </c>
      <c r="AF27" s="80">
        <f t="shared" si="26"/>
        <v>0</v>
      </c>
      <c r="AG27" s="80">
        <f t="shared" si="27"/>
        <v>0</v>
      </c>
      <c r="AH27" s="80">
        <f t="shared" si="28"/>
        <v>0</v>
      </c>
      <c r="AI27" s="80">
        <f t="shared" si="29"/>
        <v>0</v>
      </c>
      <c r="AJ27" s="80">
        <f t="shared" si="30"/>
        <v>0</v>
      </c>
      <c r="AK27" s="80">
        <f t="shared" si="31"/>
        <v>0</v>
      </c>
      <c r="AL27" s="80">
        <f t="shared" si="32"/>
        <v>0</v>
      </c>
      <c r="AM27" s="80">
        <f t="shared" si="33"/>
        <v>0</v>
      </c>
      <c r="AN27" s="80">
        <f t="shared" si="34"/>
        <v>0</v>
      </c>
      <c r="AO27" s="80">
        <f t="shared" si="35"/>
        <v>284.25599999999997</v>
      </c>
      <c r="AP27" s="80">
        <f t="shared" si="36"/>
        <v>423.75200000000001</v>
      </c>
      <c r="AQ27" s="80">
        <f t="shared" si="37"/>
        <v>629.048</v>
      </c>
      <c r="AR27" s="80">
        <f t="shared" si="38"/>
        <v>894.88000000000011</v>
      </c>
      <c r="AS27" s="80">
        <f t="shared" si="39"/>
        <v>1208.088</v>
      </c>
      <c r="AT27" s="80">
        <f t="shared" si="40"/>
        <v>1450.2320000000002</v>
      </c>
      <c r="AU27" s="80">
        <f t="shared" si="41"/>
        <v>1718.6960000000001</v>
      </c>
      <c r="AV27" s="80">
        <f t="shared" si="42"/>
        <v>2171.4</v>
      </c>
      <c r="AW27" s="80">
        <f t="shared" si="43"/>
        <v>2632</v>
      </c>
      <c r="AX27" s="78"/>
      <c r="AY27" s="78"/>
      <c r="AZ27" s="78"/>
      <c r="BA27" s="78"/>
      <c r="BB27" s="78"/>
      <c r="BC27" s="78"/>
      <c r="BD27" s="78"/>
      <c r="BE27" s="78"/>
      <c r="BF27" s="78"/>
      <c r="BG27" s="78"/>
      <c r="BH27" s="78"/>
      <c r="BI27" s="78"/>
      <c r="BJ27" s="78"/>
      <c r="BK27" s="78"/>
      <c r="BL27" s="78"/>
      <c r="BM27" s="78">
        <v>0</v>
      </c>
      <c r="BN27" s="78">
        <v>0.108</v>
      </c>
      <c r="BO27" s="78">
        <v>0.161</v>
      </c>
      <c r="BP27" s="78">
        <v>0.23899999999999999</v>
      </c>
      <c r="BQ27" s="78">
        <v>0.34</v>
      </c>
      <c r="BR27" s="78">
        <v>0.45900000000000002</v>
      </c>
      <c r="BS27" s="78">
        <v>0.55100000000000005</v>
      </c>
      <c r="BT27" s="78">
        <v>0.65300000000000002</v>
      </c>
      <c r="BU27" s="78">
        <v>0.82499999999999996</v>
      </c>
      <c r="BV27" s="78">
        <v>1</v>
      </c>
    </row>
    <row r="28" spans="1:74">
      <c r="A28" s="31" t="s">
        <v>792</v>
      </c>
      <c r="B28" t="s">
        <v>794</v>
      </c>
      <c r="C28" s="77">
        <v>44287</v>
      </c>
      <c r="D28" s="77">
        <v>45292</v>
      </c>
      <c r="E28">
        <v>803</v>
      </c>
      <c r="F28" s="79">
        <v>3898</v>
      </c>
      <c r="G28" t="s">
        <v>766</v>
      </c>
      <c r="H28" s="80">
        <f t="shared" si="45"/>
        <v>0</v>
      </c>
      <c r="I28" s="80">
        <f t="shared" si="4"/>
        <v>0</v>
      </c>
      <c r="J28" s="80">
        <f t="shared" si="5"/>
        <v>0</v>
      </c>
      <c r="K28" s="80">
        <f t="shared" si="6"/>
        <v>0</v>
      </c>
      <c r="L28" s="80">
        <f t="shared" si="7"/>
        <v>0</v>
      </c>
      <c r="M28" s="80">
        <f t="shared" si="8"/>
        <v>261.166</v>
      </c>
      <c r="N28" s="80">
        <f t="shared" si="9"/>
        <v>210.49199999999996</v>
      </c>
      <c r="O28" s="80">
        <f t="shared" si="44"/>
        <v>237.77800000000008</v>
      </c>
      <c r="P28" s="80">
        <f t="shared" si="10"/>
        <v>300.14599999999996</v>
      </c>
      <c r="Q28" s="80">
        <f t="shared" si="11"/>
        <v>311.84000000000003</v>
      </c>
      <c r="R28" s="80">
        <f t="shared" si="12"/>
        <v>393.69800000000009</v>
      </c>
      <c r="S28" s="80">
        <f t="shared" si="13"/>
        <v>354.71800000000007</v>
      </c>
      <c r="T28" s="80">
        <f t="shared" si="14"/>
        <v>393.69799999999987</v>
      </c>
      <c r="U28" s="80">
        <f t="shared" si="15"/>
        <v>526.23</v>
      </c>
      <c r="V28" s="80">
        <f t="shared" si="16"/>
        <v>537.92399999999998</v>
      </c>
      <c r="W28" s="80">
        <f t="shared" si="17"/>
        <v>370.30999999999995</v>
      </c>
      <c r="X28" s="80">
        <v>0</v>
      </c>
      <c r="Y28" s="80">
        <f t="shared" si="19"/>
        <v>0</v>
      </c>
      <c r="Z28" s="80">
        <f t="shared" si="20"/>
        <v>0</v>
      </c>
      <c r="AA28" s="80">
        <f t="shared" si="21"/>
        <v>0</v>
      </c>
      <c r="AB28" s="80">
        <f t="shared" si="22"/>
        <v>0</v>
      </c>
      <c r="AC28" s="80">
        <f t="shared" si="23"/>
        <v>0</v>
      </c>
      <c r="AD28" s="80">
        <f t="shared" si="24"/>
        <v>0</v>
      </c>
      <c r="AE28" s="80">
        <f t="shared" si="25"/>
        <v>0</v>
      </c>
      <c r="AF28" s="80">
        <f t="shared" si="26"/>
        <v>0</v>
      </c>
      <c r="AG28" s="80">
        <f t="shared" si="27"/>
        <v>0</v>
      </c>
      <c r="AH28" s="80">
        <f t="shared" si="28"/>
        <v>0</v>
      </c>
      <c r="AI28" s="80">
        <f t="shared" si="29"/>
        <v>0</v>
      </c>
      <c r="AJ28" s="80">
        <f t="shared" si="30"/>
        <v>0</v>
      </c>
      <c r="AK28" s="80">
        <f t="shared" si="31"/>
        <v>0</v>
      </c>
      <c r="AL28" s="80">
        <f t="shared" si="32"/>
        <v>261.166</v>
      </c>
      <c r="AM28" s="80">
        <f t="shared" si="33"/>
        <v>471.65799999999996</v>
      </c>
      <c r="AN28" s="80">
        <f t="shared" si="34"/>
        <v>709.43600000000004</v>
      </c>
      <c r="AO28" s="80">
        <f t="shared" si="35"/>
        <v>1009.582</v>
      </c>
      <c r="AP28" s="80">
        <f t="shared" si="36"/>
        <v>1321.422</v>
      </c>
      <c r="AQ28" s="80">
        <f t="shared" si="37"/>
        <v>1715.1200000000001</v>
      </c>
      <c r="AR28" s="80">
        <f t="shared" si="38"/>
        <v>2069.8380000000002</v>
      </c>
      <c r="AS28" s="80">
        <f t="shared" si="39"/>
        <v>2463.5360000000001</v>
      </c>
      <c r="AT28" s="80">
        <f t="shared" si="40"/>
        <v>2989.7660000000001</v>
      </c>
      <c r="AU28" s="80">
        <f t="shared" si="41"/>
        <v>3527.69</v>
      </c>
      <c r="AV28" s="80">
        <f t="shared" si="42"/>
        <v>3898</v>
      </c>
      <c r="AW28" s="80">
        <f t="shared" si="43"/>
        <v>0</v>
      </c>
      <c r="AX28" s="78"/>
      <c r="AY28" s="78"/>
      <c r="AZ28" s="78"/>
      <c r="BA28" s="78"/>
      <c r="BB28" s="78"/>
      <c r="BC28" s="78"/>
      <c r="BD28" s="78"/>
      <c r="BE28" s="78"/>
      <c r="BF28" s="78"/>
      <c r="BG28" s="78"/>
      <c r="BH28" s="78"/>
      <c r="BI28" s="78"/>
      <c r="BJ28" s="78">
        <v>0</v>
      </c>
      <c r="BK28" s="78">
        <v>6.7000000000000004E-2</v>
      </c>
      <c r="BL28" s="78">
        <v>0.121</v>
      </c>
      <c r="BM28" s="78">
        <v>0.182</v>
      </c>
      <c r="BN28" s="78">
        <v>0.25900000000000001</v>
      </c>
      <c r="BO28" s="78">
        <v>0.33900000000000002</v>
      </c>
      <c r="BP28" s="78">
        <v>0.44</v>
      </c>
      <c r="BQ28" s="78">
        <v>0.53100000000000003</v>
      </c>
      <c r="BR28" s="78">
        <v>0.63200000000000001</v>
      </c>
      <c r="BS28" s="78">
        <v>0.76700000000000002</v>
      </c>
      <c r="BT28" s="78">
        <v>0.90500000000000003</v>
      </c>
      <c r="BU28" s="78">
        <v>1</v>
      </c>
      <c r="BV28" s="78"/>
    </row>
    <row r="29" spans="1:74">
      <c r="A29" s="31" t="s">
        <v>799</v>
      </c>
      <c r="B29" t="s">
        <v>794</v>
      </c>
      <c r="C29" s="77">
        <v>44166</v>
      </c>
      <c r="D29" s="77">
        <v>2023005</v>
      </c>
      <c r="E29">
        <v>795</v>
      </c>
      <c r="F29" s="79">
        <v>3611</v>
      </c>
      <c r="G29" t="s">
        <v>766</v>
      </c>
      <c r="H29" s="80">
        <f t="shared" si="45"/>
        <v>0</v>
      </c>
      <c r="I29" s="80">
        <f t="shared" si="4"/>
        <v>0</v>
      </c>
      <c r="J29" s="80">
        <f t="shared" si="5"/>
        <v>0</v>
      </c>
      <c r="K29" s="80">
        <f t="shared" si="6"/>
        <v>0</v>
      </c>
      <c r="L29" s="80">
        <f t="shared" si="7"/>
        <v>68.608999999999995</v>
      </c>
      <c r="M29" s="80">
        <f t="shared" si="8"/>
        <v>538.03899999999999</v>
      </c>
      <c r="N29" s="80">
        <f t="shared" si="9"/>
        <v>227.49300000000005</v>
      </c>
      <c r="O29" s="80">
        <f t="shared" si="44"/>
        <v>270.82499999999982</v>
      </c>
      <c r="P29" s="80">
        <f t="shared" si="10"/>
        <v>426.09799999999996</v>
      </c>
      <c r="Q29" s="80">
        <f t="shared" si="11"/>
        <v>415.26500000000033</v>
      </c>
      <c r="R29" s="80">
        <f t="shared" si="12"/>
        <v>447.76400000000012</v>
      </c>
      <c r="S29" s="80">
        <f t="shared" si="13"/>
        <v>559.70499999999947</v>
      </c>
      <c r="T29" s="80">
        <f t="shared" si="14"/>
        <v>657.20200000000023</v>
      </c>
      <c r="U29" s="80">
        <v>0</v>
      </c>
      <c r="V29" s="80">
        <f t="shared" si="16"/>
        <v>0</v>
      </c>
      <c r="W29" s="80">
        <f t="shared" si="17"/>
        <v>0</v>
      </c>
      <c r="X29" s="80">
        <f t="shared" si="18"/>
        <v>0</v>
      </c>
      <c r="Y29" s="80">
        <f t="shared" si="19"/>
        <v>0</v>
      </c>
      <c r="Z29" s="80">
        <f t="shared" si="20"/>
        <v>0</v>
      </c>
      <c r="AA29" s="80">
        <f t="shared" si="21"/>
        <v>0</v>
      </c>
      <c r="AB29" s="80">
        <f t="shared" si="22"/>
        <v>0</v>
      </c>
      <c r="AC29" s="80">
        <f t="shared" si="23"/>
        <v>0</v>
      </c>
      <c r="AD29" s="80">
        <f t="shared" si="24"/>
        <v>0</v>
      </c>
      <c r="AE29" s="80">
        <f t="shared" si="25"/>
        <v>0</v>
      </c>
      <c r="AF29" s="80">
        <f t="shared" si="26"/>
        <v>0</v>
      </c>
      <c r="AG29" s="80">
        <f t="shared" si="27"/>
        <v>0</v>
      </c>
      <c r="AH29" s="80">
        <f t="shared" si="28"/>
        <v>0</v>
      </c>
      <c r="AI29" s="80">
        <f t="shared" si="29"/>
        <v>0</v>
      </c>
      <c r="AJ29" s="80">
        <f t="shared" si="30"/>
        <v>0</v>
      </c>
      <c r="AK29" s="80">
        <f t="shared" si="31"/>
        <v>68.608999999999995</v>
      </c>
      <c r="AL29" s="80">
        <f t="shared" si="32"/>
        <v>606.64800000000002</v>
      </c>
      <c r="AM29" s="80">
        <f t="shared" si="33"/>
        <v>834.14100000000008</v>
      </c>
      <c r="AN29" s="80">
        <f t="shared" si="34"/>
        <v>1104.9659999999999</v>
      </c>
      <c r="AO29" s="80">
        <f t="shared" si="35"/>
        <v>1531.0639999999999</v>
      </c>
      <c r="AP29" s="80">
        <f t="shared" si="36"/>
        <v>1946.3290000000002</v>
      </c>
      <c r="AQ29" s="80">
        <f t="shared" si="37"/>
        <v>2394.0930000000003</v>
      </c>
      <c r="AR29" s="80">
        <f t="shared" si="38"/>
        <v>2953.7979999999998</v>
      </c>
      <c r="AS29" s="80">
        <f t="shared" si="39"/>
        <v>3611</v>
      </c>
      <c r="AT29" s="80">
        <f t="shared" si="40"/>
        <v>0</v>
      </c>
      <c r="AU29" s="80">
        <f t="shared" si="41"/>
        <v>0</v>
      </c>
      <c r="AV29" s="80">
        <f t="shared" si="42"/>
        <v>0</v>
      </c>
      <c r="AW29" s="80">
        <f t="shared" si="43"/>
        <v>0</v>
      </c>
      <c r="AX29" s="78"/>
      <c r="AY29" s="78"/>
      <c r="AZ29" s="78"/>
      <c r="BA29" s="78"/>
      <c r="BB29" s="78"/>
      <c r="BC29" s="78"/>
      <c r="BD29" s="78"/>
      <c r="BE29" s="78"/>
      <c r="BF29" s="78"/>
      <c r="BG29" s="78"/>
      <c r="BH29" s="78">
        <v>0</v>
      </c>
      <c r="BI29" s="78">
        <v>0</v>
      </c>
      <c r="BJ29" s="78">
        <v>1.9E-2</v>
      </c>
      <c r="BK29" s="78">
        <v>0.16800000000000001</v>
      </c>
      <c r="BL29" s="78">
        <v>0.23100000000000001</v>
      </c>
      <c r="BM29" s="78">
        <v>0.30599999999999999</v>
      </c>
      <c r="BN29" s="78">
        <v>0.42399999999999999</v>
      </c>
      <c r="BO29" s="78">
        <v>0.53900000000000003</v>
      </c>
      <c r="BP29" s="78">
        <v>0.66300000000000003</v>
      </c>
      <c r="BQ29" s="78">
        <v>0.81799999999999995</v>
      </c>
      <c r="BR29" s="78">
        <v>1</v>
      </c>
      <c r="BS29" s="78"/>
      <c r="BT29" s="78"/>
      <c r="BU29" s="78"/>
      <c r="BV29" s="78"/>
    </row>
    <row r="30" spans="1:74">
      <c r="Y30" s="78"/>
      <c r="Z30" s="78"/>
      <c r="AA30" s="78"/>
      <c r="AB30" s="78"/>
      <c r="AC30" s="78"/>
      <c r="AD30" s="78"/>
      <c r="AE30" s="78"/>
      <c r="AF30" s="78"/>
      <c r="AG30" s="78"/>
      <c r="AH30" s="78"/>
      <c r="AI30" s="78"/>
      <c r="AJ30" s="78"/>
      <c r="AK30" s="78"/>
      <c r="AL30" s="78"/>
      <c r="AM30" s="78"/>
      <c r="AN30" s="78"/>
      <c r="AO30" s="78"/>
      <c r="AP30" s="78"/>
      <c r="AQ30" s="78"/>
      <c r="AR30" s="78"/>
      <c r="AS30" s="78"/>
      <c r="AT30" s="78"/>
      <c r="AU30" s="78"/>
      <c r="AV30" s="78"/>
      <c r="AW30" s="78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204011-0628-482C-BACB-822754FFE51F}">
  <dimension ref="A2:Q485"/>
  <sheetViews>
    <sheetView showGridLines="0" zoomScale="80" zoomScaleNormal="80" workbookViewId="0">
      <selection activeCell="A383" sqref="A383"/>
    </sheetView>
  </sheetViews>
  <sheetFormatPr defaultRowHeight="17.399999999999999"/>
  <cols>
    <col min="1" max="1" width="3.69921875" customWidth="1"/>
  </cols>
  <sheetData>
    <row r="2" spans="1:17" ht="30">
      <c r="B2" s="3" t="s">
        <v>140</v>
      </c>
      <c r="C2" s="3"/>
      <c r="D2" s="3"/>
      <c r="E2" s="3"/>
      <c r="F2" s="3"/>
      <c r="G2" s="3"/>
      <c r="H2" s="3"/>
      <c r="I2" s="3"/>
      <c r="J2" s="3"/>
      <c r="K2" s="3"/>
      <c r="L2" s="3"/>
      <c r="M2" s="3"/>
    </row>
    <row r="4" spans="1:17">
      <c r="B4" t="s">
        <v>141</v>
      </c>
    </row>
    <row r="5" spans="1:17">
      <c r="B5" t="s">
        <v>142</v>
      </c>
    </row>
    <row r="6" spans="1:17">
      <c r="B6" t="s">
        <v>143</v>
      </c>
    </row>
    <row r="7" spans="1:17">
      <c r="B7" t="s">
        <v>144</v>
      </c>
    </row>
    <row r="8" spans="1:17">
      <c r="B8" t="s">
        <v>145</v>
      </c>
    </row>
    <row r="10" spans="1:17">
      <c r="B10" t="s">
        <v>158</v>
      </c>
    </row>
    <row r="11" spans="1:17">
      <c r="B11" t="s">
        <v>146</v>
      </c>
    </row>
    <row r="13" spans="1:17">
      <c r="A13" t="s">
        <v>747</v>
      </c>
      <c r="B13" s="6" t="s">
        <v>155</v>
      </c>
      <c r="C13" s="5"/>
      <c r="D13" s="5"/>
      <c r="E13" s="5"/>
      <c r="F13" s="5"/>
      <c r="G13" s="5"/>
      <c r="H13" s="5"/>
      <c r="I13" s="5"/>
      <c r="J13" s="5"/>
      <c r="K13" s="5"/>
    </row>
    <row r="14" spans="1:17">
      <c r="B14" s="12"/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</row>
    <row r="15" spans="1:17">
      <c r="B15" t="s">
        <v>147</v>
      </c>
    </row>
    <row r="16" spans="1:17">
      <c r="B16" t="s">
        <v>148</v>
      </c>
    </row>
    <row r="17" spans="2:2">
      <c r="B17" s="10" t="s">
        <v>149</v>
      </c>
    </row>
    <row r="18" spans="2:2">
      <c r="B18" t="s">
        <v>150</v>
      </c>
    </row>
    <row r="20" spans="2:2">
      <c r="B20" t="s">
        <v>151</v>
      </c>
    </row>
    <row r="35" spans="1:11">
      <c r="B35" s="11" t="s">
        <v>152</v>
      </c>
    </row>
    <row r="36" spans="1:11">
      <c r="B36" t="s">
        <v>153</v>
      </c>
    </row>
    <row r="37" spans="1:11">
      <c r="B37" t="s">
        <v>154</v>
      </c>
    </row>
    <row r="40" spans="1:11">
      <c r="A40" t="s">
        <v>747</v>
      </c>
      <c r="B40" s="6" t="s">
        <v>156</v>
      </c>
      <c r="C40" s="6"/>
      <c r="D40" s="6"/>
      <c r="E40" s="6"/>
      <c r="F40" s="6"/>
      <c r="G40" s="6"/>
      <c r="H40" s="6"/>
      <c r="I40" s="6"/>
      <c r="J40" s="6"/>
      <c r="K40" s="6"/>
    </row>
    <row r="42" spans="1:11">
      <c r="B42" t="s">
        <v>157</v>
      </c>
    </row>
    <row r="83" spans="1:13" ht="30">
      <c r="A83" t="s">
        <v>747</v>
      </c>
      <c r="B83" s="3" t="s">
        <v>159</v>
      </c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</row>
    <row r="98" spans="12:12">
      <c r="L98" s="7"/>
    </row>
    <row r="99" spans="12:12">
      <c r="L99" s="8" t="s">
        <v>241</v>
      </c>
    </row>
    <row r="100" spans="12:12">
      <c r="L100" s="7"/>
    </row>
    <row r="104" spans="12:12">
      <c r="L104" s="7"/>
    </row>
    <row r="119" spans="1:11">
      <c r="B119" t="s">
        <v>239</v>
      </c>
    </row>
    <row r="122" spans="1:11">
      <c r="A122" t="s">
        <v>747</v>
      </c>
      <c r="B122" s="6" t="s">
        <v>160</v>
      </c>
      <c r="C122" s="6"/>
      <c r="D122" s="6"/>
      <c r="E122" s="6"/>
      <c r="F122" s="6"/>
      <c r="G122" s="6"/>
      <c r="H122" s="6"/>
      <c r="I122" s="6"/>
      <c r="J122" s="6"/>
      <c r="K122" s="6"/>
    </row>
    <row r="124" spans="1:11">
      <c r="B124" t="s">
        <v>161</v>
      </c>
    </row>
    <row r="125" spans="1:11">
      <c r="B125" t="s">
        <v>162</v>
      </c>
    </row>
    <row r="133" spans="2:2">
      <c r="B133" t="s">
        <v>163</v>
      </c>
    </row>
    <row r="134" spans="2:2">
      <c r="B134" t="s">
        <v>166</v>
      </c>
    </row>
    <row r="136" spans="2:2">
      <c r="B136" s="1" t="s">
        <v>164</v>
      </c>
    </row>
    <row r="146" spans="1:11">
      <c r="B146" s="1" t="s">
        <v>165</v>
      </c>
    </row>
    <row r="157" spans="1:11">
      <c r="A157" t="s">
        <v>747</v>
      </c>
      <c r="B157" s="6" t="s">
        <v>167</v>
      </c>
      <c r="C157" s="6"/>
      <c r="D157" s="6"/>
      <c r="E157" s="6"/>
      <c r="F157" s="6"/>
      <c r="G157" s="6"/>
      <c r="H157" s="6"/>
      <c r="I157" s="6"/>
      <c r="J157" s="6"/>
      <c r="K157" s="6"/>
    </row>
    <row r="159" spans="1:11">
      <c r="B159" t="s">
        <v>168</v>
      </c>
    </row>
    <row r="160" spans="1:11">
      <c r="B160" t="s">
        <v>169</v>
      </c>
    </row>
    <row r="161" spans="1:11">
      <c r="B161" t="s">
        <v>170</v>
      </c>
    </row>
    <row r="162" spans="1:11">
      <c r="B162" s="14" t="s">
        <v>171</v>
      </c>
    </row>
    <row r="163" spans="1:11">
      <c r="B163" t="s">
        <v>172</v>
      </c>
    </row>
    <row r="165" spans="1:11">
      <c r="B165" t="s">
        <v>173</v>
      </c>
    </row>
    <row r="166" spans="1:11">
      <c r="B166" t="s">
        <v>174</v>
      </c>
    </row>
    <row r="168" spans="1:11">
      <c r="B168" t="s">
        <v>175</v>
      </c>
    </row>
    <row r="169" spans="1:11">
      <c r="B169" t="s">
        <v>176</v>
      </c>
    </row>
    <row r="170" spans="1:11">
      <c r="B170" t="s">
        <v>177</v>
      </c>
    </row>
    <row r="171" spans="1:11">
      <c r="B171" t="s">
        <v>178</v>
      </c>
    </row>
    <row r="176" spans="1:11">
      <c r="A176" t="s">
        <v>747</v>
      </c>
      <c r="B176" s="6" t="s">
        <v>179</v>
      </c>
      <c r="C176" s="6"/>
      <c r="D176" s="6"/>
      <c r="E176" s="6"/>
      <c r="F176" s="6"/>
      <c r="G176" s="6"/>
      <c r="H176" s="6"/>
      <c r="I176" s="6"/>
      <c r="J176" s="6"/>
      <c r="K176" s="6"/>
    </row>
    <row r="178" spans="2:2">
      <c r="B178" t="s">
        <v>180</v>
      </c>
    </row>
    <row r="179" spans="2:2">
      <c r="B179" t="s">
        <v>181</v>
      </c>
    </row>
    <row r="180" spans="2:2">
      <c r="B180" t="s">
        <v>182</v>
      </c>
    </row>
    <row r="182" spans="2:2">
      <c r="B182" t="s">
        <v>183</v>
      </c>
    </row>
    <row r="183" spans="2:2">
      <c r="B183" t="s">
        <v>184</v>
      </c>
    </row>
    <row r="184" spans="2:2">
      <c r="B184" t="s">
        <v>185</v>
      </c>
    </row>
    <row r="185" spans="2:2">
      <c r="B185" t="s">
        <v>186</v>
      </c>
    </row>
    <row r="187" spans="2:2">
      <c r="B187" t="s">
        <v>187</v>
      </c>
    </row>
    <row r="188" spans="2:2">
      <c r="B188" t="s">
        <v>188</v>
      </c>
    </row>
    <row r="189" spans="2:2">
      <c r="B189" t="s">
        <v>189</v>
      </c>
    </row>
    <row r="191" spans="2:2">
      <c r="B191" t="s">
        <v>190</v>
      </c>
    </row>
    <row r="192" spans="2:2">
      <c r="B192" t="s">
        <v>191</v>
      </c>
    </row>
    <row r="193" spans="2:2">
      <c r="B193" t="s">
        <v>192</v>
      </c>
    </row>
    <row r="194" spans="2:2">
      <c r="B194" t="s">
        <v>193</v>
      </c>
    </row>
    <row r="196" spans="2:2">
      <c r="B196" t="s">
        <v>195</v>
      </c>
    </row>
    <row r="197" spans="2:2">
      <c r="B197" t="s">
        <v>196</v>
      </c>
    </row>
    <row r="200" spans="2:2">
      <c r="B200" s="1" t="s">
        <v>194</v>
      </c>
    </row>
    <row r="212" spans="2:2">
      <c r="B212" s="1" t="s">
        <v>197</v>
      </c>
    </row>
    <row r="238" spans="1:11">
      <c r="A238" t="s">
        <v>747</v>
      </c>
      <c r="B238" s="6" t="s">
        <v>198</v>
      </c>
      <c r="C238" s="6"/>
      <c r="D238" s="6"/>
      <c r="E238" s="6"/>
      <c r="F238" s="6"/>
      <c r="G238" s="6"/>
      <c r="H238" s="6"/>
      <c r="I238" s="6"/>
      <c r="J238" s="6"/>
      <c r="K238" s="6"/>
    </row>
    <row r="240" spans="1:11">
      <c r="B240" t="s">
        <v>199</v>
      </c>
    </row>
    <row r="241" spans="2:6">
      <c r="B241" t="s">
        <v>200</v>
      </c>
    </row>
    <row r="242" spans="2:6">
      <c r="B242" t="s">
        <v>201</v>
      </c>
    </row>
    <row r="245" spans="2:6">
      <c r="F245" t="s">
        <v>202</v>
      </c>
    </row>
    <row r="246" spans="2:6">
      <c r="F246" t="s">
        <v>203</v>
      </c>
    </row>
    <row r="247" spans="2:6">
      <c r="F247" t="s">
        <v>204</v>
      </c>
    </row>
    <row r="253" spans="2:6">
      <c r="F253" t="s">
        <v>205</v>
      </c>
    </row>
    <row r="254" spans="2:6">
      <c r="F254" t="s">
        <v>206</v>
      </c>
    </row>
    <row r="255" spans="2:6">
      <c r="F255" t="s">
        <v>207</v>
      </c>
    </row>
    <row r="256" spans="2:6">
      <c r="F256" t="s">
        <v>208</v>
      </c>
    </row>
    <row r="261" spans="6:6">
      <c r="F261" t="s">
        <v>209</v>
      </c>
    </row>
    <row r="262" spans="6:6">
      <c r="F262" t="s">
        <v>210</v>
      </c>
    </row>
    <row r="263" spans="6:6">
      <c r="F263" t="s">
        <v>211</v>
      </c>
    </row>
    <row r="269" spans="6:6">
      <c r="F269" t="s">
        <v>212</v>
      </c>
    </row>
    <row r="270" spans="6:6">
      <c r="F270" t="s">
        <v>213</v>
      </c>
    </row>
    <row r="271" spans="6:6">
      <c r="F271" t="s">
        <v>214</v>
      </c>
    </row>
    <row r="277" spans="6:6">
      <c r="F277" t="s">
        <v>215</v>
      </c>
    </row>
    <row r="278" spans="6:6">
      <c r="F278" t="s">
        <v>216</v>
      </c>
    </row>
    <row r="279" spans="6:6">
      <c r="F279" t="s">
        <v>217</v>
      </c>
    </row>
    <row r="285" spans="6:6">
      <c r="F285" t="s">
        <v>218</v>
      </c>
    </row>
    <row r="286" spans="6:6">
      <c r="F286" t="s">
        <v>219</v>
      </c>
    </row>
    <row r="287" spans="6:6">
      <c r="F287" t="s">
        <v>220</v>
      </c>
    </row>
    <row r="288" spans="6:6">
      <c r="F288" t="s">
        <v>221</v>
      </c>
    </row>
    <row r="292" spans="6:7">
      <c r="G292" t="s">
        <v>226</v>
      </c>
    </row>
    <row r="293" spans="6:7">
      <c r="G293" t="s">
        <v>222</v>
      </c>
    </row>
    <row r="294" spans="6:7">
      <c r="G294" t="s">
        <v>223</v>
      </c>
    </row>
    <row r="295" spans="6:7">
      <c r="G295" t="s">
        <v>224</v>
      </c>
    </row>
    <row r="299" spans="6:7">
      <c r="F299" t="s">
        <v>225</v>
      </c>
    </row>
    <row r="300" spans="6:7">
      <c r="F300" t="s">
        <v>227</v>
      </c>
    </row>
    <row r="301" spans="6:7">
      <c r="F301" t="s">
        <v>228</v>
      </c>
    </row>
    <row r="302" spans="6:7">
      <c r="F302" t="s">
        <v>229</v>
      </c>
    </row>
    <row r="306" spans="2:2">
      <c r="B306" s="1" t="s">
        <v>230</v>
      </c>
    </row>
    <row r="313" spans="2:2">
      <c r="B313" s="1" t="s">
        <v>231</v>
      </c>
    </row>
    <row r="341" spans="1:11">
      <c r="A341" t="s">
        <v>747</v>
      </c>
      <c r="B341" s="6" t="s">
        <v>232</v>
      </c>
      <c r="C341" s="5"/>
      <c r="D341" s="5"/>
      <c r="E341" s="5"/>
      <c r="F341" s="5"/>
      <c r="G341" s="5"/>
      <c r="H341" s="5"/>
      <c r="I341" s="5"/>
      <c r="J341" s="5"/>
      <c r="K341" s="5"/>
    </row>
    <row r="343" spans="1:11">
      <c r="B343" t="s">
        <v>233</v>
      </c>
    </row>
    <row r="345" spans="1:11">
      <c r="B345" t="s">
        <v>234</v>
      </c>
    </row>
    <row r="346" spans="1:11">
      <c r="B346" t="s">
        <v>235</v>
      </c>
    </row>
    <row r="347" spans="1:11">
      <c r="B347" t="s">
        <v>236</v>
      </c>
    </row>
    <row r="349" spans="1:11">
      <c r="B349" t="s">
        <v>237</v>
      </c>
    </row>
    <row r="350" spans="1:11">
      <c r="B350" t="s">
        <v>238</v>
      </c>
    </row>
    <row r="352" spans="1:11">
      <c r="B352" s="1" t="s">
        <v>240</v>
      </c>
    </row>
    <row r="371" spans="1:11">
      <c r="B371" s="1" t="s">
        <v>252</v>
      </c>
    </row>
    <row r="382" spans="1:11">
      <c r="B382" s="1"/>
    </row>
    <row r="383" spans="1:11">
      <c r="A383" t="s">
        <v>747</v>
      </c>
      <c r="B383" s="6" t="s">
        <v>248</v>
      </c>
      <c r="C383" s="6"/>
      <c r="D383" s="6"/>
      <c r="E383" s="6"/>
      <c r="F383" s="6"/>
      <c r="G383" s="6"/>
      <c r="H383" s="6"/>
      <c r="I383" s="6"/>
      <c r="J383" s="6"/>
      <c r="K383" s="6"/>
    </row>
    <row r="385" spans="2:2">
      <c r="B385" t="s">
        <v>243</v>
      </c>
    </row>
    <row r="386" spans="2:2">
      <c r="B386" t="s">
        <v>244</v>
      </c>
    </row>
    <row r="387" spans="2:2">
      <c r="B387" t="s">
        <v>247</v>
      </c>
    </row>
    <row r="393" spans="2:2">
      <c r="B393" s="1"/>
    </row>
    <row r="410" spans="2:15">
      <c r="E410" t="s">
        <v>246</v>
      </c>
      <c r="O410" t="s">
        <v>245</v>
      </c>
    </row>
    <row r="414" spans="2:15">
      <c r="B414" s="1" t="s">
        <v>242</v>
      </c>
    </row>
    <row r="444" spans="2:2">
      <c r="B444" s="1" t="s">
        <v>249</v>
      </c>
    </row>
    <row r="469" spans="2:2">
      <c r="B469" s="1" t="s">
        <v>250</v>
      </c>
    </row>
    <row r="485" spans="2:2">
      <c r="B485" s="1" t="s">
        <v>251</v>
      </c>
    </row>
  </sheetData>
  <phoneticPr fontId="1" type="noConversion"/>
  <hyperlinks>
    <hyperlink ref="B35" r:id="rId1" xr:uid="{45364EC3-B31D-44BA-A1C2-454145DB2CB8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9038F7-D4CB-40E2-8CD1-41A59F5C5788}">
  <dimension ref="A2:AL444"/>
  <sheetViews>
    <sheetView showGridLines="0" zoomScale="80" zoomScaleNormal="80" workbookViewId="0">
      <selection activeCell="A419" sqref="A419"/>
    </sheetView>
  </sheetViews>
  <sheetFormatPr defaultRowHeight="17.399999999999999"/>
  <cols>
    <col min="1" max="1" width="2.8984375" customWidth="1"/>
  </cols>
  <sheetData>
    <row r="2" spans="1:13" ht="30">
      <c r="B2" s="3" t="s">
        <v>430</v>
      </c>
      <c r="C2" s="3"/>
      <c r="D2" s="3"/>
      <c r="E2" s="3"/>
      <c r="F2" s="3"/>
      <c r="G2" s="3"/>
      <c r="H2" s="3"/>
      <c r="I2" s="3"/>
      <c r="J2" s="3"/>
      <c r="K2" s="3"/>
      <c r="L2" s="3"/>
      <c r="M2" s="3"/>
    </row>
    <row r="4" spans="1:13">
      <c r="B4" t="s">
        <v>431</v>
      </c>
    </row>
    <row r="5" spans="1:13">
      <c r="B5" t="s">
        <v>432</v>
      </c>
    </row>
    <row r="6" spans="1:13">
      <c r="B6" t="s">
        <v>433</v>
      </c>
    </row>
    <row r="8" spans="1:13">
      <c r="A8" t="s">
        <v>747</v>
      </c>
      <c r="B8" s="6" t="s">
        <v>434</v>
      </c>
      <c r="C8" s="5"/>
      <c r="D8" s="5"/>
      <c r="E8" s="5"/>
      <c r="F8" s="5"/>
      <c r="G8" s="5"/>
      <c r="H8" s="5"/>
      <c r="I8" s="5"/>
      <c r="J8" s="5"/>
      <c r="K8" s="5"/>
    </row>
    <row r="10" spans="1:13">
      <c r="B10" s="1" t="s">
        <v>435</v>
      </c>
    </row>
    <row r="11" spans="1:13">
      <c r="B11" t="s">
        <v>436</v>
      </c>
    </row>
    <row r="12" spans="1:13">
      <c r="B12" t="s">
        <v>437</v>
      </c>
    </row>
    <row r="14" spans="1:13">
      <c r="B14" t="s">
        <v>652</v>
      </c>
    </row>
    <row r="15" spans="1:13">
      <c r="B15" t="s">
        <v>640</v>
      </c>
    </row>
    <row r="16" spans="1:13">
      <c r="B16" t="s">
        <v>641</v>
      </c>
    </row>
    <row r="17" spans="1:11">
      <c r="B17" t="s">
        <v>642</v>
      </c>
    </row>
    <row r="18" spans="1:11">
      <c r="B18" t="s">
        <v>643</v>
      </c>
    </row>
    <row r="20" spans="1:11">
      <c r="B20" t="s">
        <v>644</v>
      </c>
    </row>
    <row r="21" spans="1:11">
      <c r="B21" t="s">
        <v>645</v>
      </c>
    </row>
    <row r="22" spans="1:11">
      <c r="B22" t="s">
        <v>646</v>
      </c>
    </row>
    <row r="24" spans="1:11">
      <c r="B24" t="s">
        <v>647</v>
      </c>
    </row>
    <row r="25" spans="1:11">
      <c r="B25" t="s">
        <v>648</v>
      </c>
    </row>
    <row r="26" spans="1:11">
      <c r="B26" t="s">
        <v>649</v>
      </c>
    </row>
    <row r="27" spans="1:11">
      <c r="B27" t="s">
        <v>650</v>
      </c>
    </row>
    <row r="28" spans="1:11">
      <c r="B28" t="s">
        <v>651</v>
      </c>
    </row>
    <row r="30" spans="1:11">
      <c r="A30" t="s">
        <v>747</v>
      </c>
      <c r="B30" s="6" t="s">
        <v>438</v>
      </c>
      <c r="C30" s="5"/>
      <c r="D30" s="5"/>
      <c r="E30" s="5"/>
      <c r="F30" s="5"/>
      <c r="G30" s="5"/>
      <c r="H30" s="5"/>
      <c r="I30" s="5"/>
      <c r="J30" s="5"/>
      <c r="K30" s="5"/>
    </row>
    <row r="32" spans="1:11">
      <c r="B32" t="s">
        <v>439</v>
      </c>
    </row>
    <row r="33" spans="2:2">
      <c r="B33" s="1" t="s">
        <v>440</v>
      </c>
    </row>
    <row r="34" spans="2:2">
      <c r="B34" s="4" t="s">
        <v>441</v>
      </c>
    </row>
    <row r="35" spans="2:2">
      <c r="B35" s="4" t="s">
        <v>442</v>
      </c>
    </row>
    <row r="36" spans="2:2">
      <c r="B36" s="4"/>
    </row>
    <row r="37" spans="2:2">
      <c r="B37" s="4"/>
    </row>
    <row r="38" spans="2:2">
      <c r="B38" s="4"/>
    </row>
    <row r="39" spans="2:2">
      <c r="B39" s="4"/>
    </row>
    <row r="40" spans="2:2">
      <c r="B40" s="4"/>
    </row>
    <row r="41" spans="2:2">
      <c r="B41" s="4"/>
    </row>
    <row r="42" spans="2:2">
      <c r="B42" s="4"/>
    </row>
    <row r="43" spans="2:2">
      <c r="B43" s="4"/>
    </row>
    <row r="44" spans="2:2">
      <c r="B44" s="4"/>
    </row>
    <row r="45" spans="2:2">
      <c r="B45" s="4"/>
    </row>
    <row r="46" spans="2:2">
      <c r="B46" s="4"/>
    </row>
    <row r="47" spans="2:2">
      <c r="B47" s="4"/>
    </row>
    <row r="48" spans="2:2">
      <c r="B48" s="4"/>
    </row>
    <row r="50" spans="1:11">
      <c r="B50" s="1" t="s">
        <v>443</v>
      </c>
    </row>
    <row r="51" spans="1:11">
      <c r="B51" t="s">
        <v>444</v>
      </c>
    </row>
    <row r="52" spans="1:11">
      <c r="B52" t="s">
        <v>445</v>
      </c>
    </row>
    <row r="54" spans="1:11">
      <c r="B54" s="1" t="s">
        <v>446</v>
      </c>
    </row>
    <row r="55" spans="1:11">
      <c r="B55" t="s">
        <v>447</v>
      </c>
    </row>
    <row r="56" spans="1:11">
      <c r="B56" t="s">
        <v>448</v>
      </c>
    </row>
    <row r="57" spans="1:11">
      <c r="B57" t="s">
        <v>449</v>
      </c>
    </row>
    <row r="59" spans="1:11">
      <c r="A59" t="s">
        <v>747</v>
      </c>
      <c r="B59" s="6" t="s">
        <v>450</v>
      </c>
      <c r="C59" s="5"/>
      <c r="D59" s="5"/>
      <c r="E59" s="5"/>
      <c r="F59" s="5"/>
      <c r="G59" s="5"/>
      <c r="H59" s="5"/>
      <c r="I59" s="5"/>
      <c r="J59" s="5"/>
      <c r="K59" s="5"/>
    </row>
    <row r="61" spans="1:11">
      <c r="B61" s="1" t="s">
        <v>451</v>
      </c>
    </row>
    <row r="62" spans="1:11">
      <c r="B62" t="s">
        <v>452</v>
      </c>
    </row>
    <row r="63" spans="1:11">
      <c r="B63" t="s">
        <v>453</v>
      </c>
    </row>
    <row r="64" spans="1:11">
      <c r="B64" t="s">
        <v>454</v>
      </c>
    </row>
    <row r="65" spans="1:29">
      <c r="B65" t="s">
        <v>455</v>
      </c>
    </row>
    <row r="67" spans="1:29">
      <c r="P67" s="1" t="s">
        <v>456</v>
      </c>
    </row>
    <row r="69" spans="1:29">
      <c r="P69" s="4" t="s">
        <v>457</v>
      </c>
      <c r="Q69" s="4"/>
      <c r="R69" s="4"/>
      <c r="S69" s="4"/>
      <c r="T69" s="4"/>
      <c r="U69" s="4"/>
      <c r="V69" s="4"/>
      <c r="W69" s="4"/>
      <c r="X69" s="4"/>
      <c r="Y69" s="4"/>
      <c r="Z69" s="4"/>
      <c r="AA69" s="4"/>
      <c r="AB69" s="4"/>
      <c r="AC69" s="4"/>
    </row>
    <row r="70" spans="1:29">
      <c r="P70" s="4" t="s">
        <v>458</v>
      </c>
      <c r="Q70" s="4"/>
      <c r="R70" s="4"/>
      <c r="S70" s="4"/>
      <c r="T70" s="4"/>
      <c r="U70" s="4"/>
      <c r="V70" s="4"/>
      <c r="W70" s="4"/>
      <c r="X70" s="4"/>
      <c r="Y70" s="4"/>
      <c r="Z70" s="4"/>
      <c r="AA70" s="4"/>
      <c r="AB70" s="4"/>
      <c r="AC70" s="4"/>
    </row>
    <row r="71" spans="1:29">
      <c r="P71" s="4" t="s">
        <v>459</v>
      </c>
      <c r="Q71" s="4"/>
      <c r="R71" s="4"/>
      <c r="S71" s="4"/>
      <c r="T71" s="4"/>
      <c r="U71" s="4"/>
      <c r="V71" s="4"/>
      <c r="W71" s="4"/>
      <c r="X71" s="4"/>
      <c r="Y71" s="4"/>
      <c r="Z71" s="4"/>
      <c r="AA71" s="4"/>
      <c r="AB71" s="4"/>
      <c r="AC71" s="4"/>
    </row>
    <row r="72" spans="1:29"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  <c r="AA72" s="4"/>
      <c r="AB72" s="4"/>
      <c r="AC72" s="4"/>
    </row>
    <row r="73" spans="1:29">
      <c r="P73" s="4" t="s">
        <v>460</v>
      </c>
      <c r="Q73" s="4"/>
      <c r="R73" s="4"/>
      <c r="S73" s="4"/>
      <c r="T73" s="4"/>
      <c r="U73" s="4"/>
      <c r="V73" s="4"/>
      <c r="W73" s="4"/>
      <c r="X73" s="4"/>
      <c r="Y73" s="4"/>
      <c r="Z73" s="4"/>
      <c r="AA73" s="4"/>
      <c r="AB73" s="4"/>
      <c r="AC73" s="4"/>
    </row>
    <row r="74" spans="1:29">
      <c r="P74" s="4" t="s">
        <v>461</v>
      </c>
      <c r="Q74" s="4"/>
      <c r="R74" s="4"/>
      <c r="S74" s="4"/>
      <c r="T74" s="4"/>
      <c r="U74" s="4"/>
      <c r="V74" s="4"/>
      <c r="W74" s="4"/>
      <c r="X74" s="4"/>
      <c r="Y74" s="4"/>
      <c r="Z74" s="4"/>
      <c r="AA74" s="4"/>
      <c r="AB74" s="4"/>
      <c r="AC74" s="4"/>
    </row>
    <row r="75" spans="1:29">
      <c r="P75" s="4" t="s">
        <v>462</v>
      </c>
      <c r="Q75" s="4"/>
      <c r="R75" s="4"/>
      <c r="S75" s="4"/>
      <c r="T75" s="4"/>
      <c r="U75" s="4"/>
      <c r="V75" s="4"/>
      <c r="W75" s="4"/>
      <c r="X75" s="4"/>
      <c r="Y75" s="4"/>
      <c r="Z75" s="4"/>
      <c r="AA75" s="4"/>
      <c r="AB75" s="4"/>
      <c r="AC75" s="4"/>
    </row>
    <row r="76" spans="1:29"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  <c r="AA76" s="4"/>
      <c r="AB76" s="4"/>
      <c r="AC76" s="4"/>
    </row>
    <row r="77" spans="1:29">
      <c r="P77" s="4" t="s">
        <v>463</v>
      </c>
      <c r="Q77" s="4"/>
      <c r="R77" s="4"/>
      <c r="S77" s="4"/>
      <c r="T77" s="4"/>
      <c r="U77" s="4"/>
      <c r="V77" s="4"/>
      <c r="W77" s="4"/>
      <c r="X77" s="4"/>
      <c r="Y77" s="4"/>
      <c r="Z77" s="4"/>
      <c r="AA77" s="4"/>
      <c r="AB77" s="4"/>
      <c r="AC77" s="4"/>
    </row>
    <row r="78" spans="1:29">
      <c r="P78" s="4" t="s">
        <v>464</v>
      </c>
      <c r="Q78" s="4"/>
      <c r="R78" s="4"/>
      <c r="S78" s="4"/>
      <c r="T78" s="4"/>
      <c r="U78" s="4"/>
      <c r="V78" s="4"/>
      <c r="W78" s="4"/>
      <c r="X78" s="4"/>
      <c r="Y78" s="4"/>
      <c r="Z78" s="4"/>
      <c r="AA78" s="4"/>
      <c r="AB78" s="4"/>
      <c r="AC78" s="4"/>
    </row>
    <row r="79" spans="1:29">
      <c r="P79" s="4" t="s">
        <v>465</v>
      </c>
      <c r="Q79" s="4"/>
      <c r="R79" s="4"/>
      <c r="S79" s="4"/>
      <c r="T79" s="4"/>
      <c r="U79" s="4"/>
      <c r="V79" s="4"/>
      <c r="W79" s="4"/>
      <c r="X79" s="4"/>
      <c r="Y79" s="4"/>
      <c r="Z79" s="4"/>
      <c r="AA79" s="4"/>
      <c r="AB79" s="4"/>
      <c r="AC79" s="4"/>
    </row>
    <row r="80" spans="1:29">
      <c r="A80" s="17"/>
    </row>
    <row r="81" spans="1:38">
      <c r="A81" s="17"/>
      <c r="B81" s="1" t="s">
        <v>466</v>
      </c>
    </row>
    <row r="82" spans="1:38">
      <c r="A82" s="17"/>
    </row>
    <row r="83" spans="1:38">
      <c r="A83" s="17"/>
    </row>
    <row r="84" spans="1:38">
      <c r="B84" s="381" t="s">
        <v>467</v>
      </c>
      <c r="C84" s="382"/>
      <c r="D84" s="381" t="s">
        <v>468</v>
      </c>
      <c r="E84" s="385"/>
      <c r="F84" s="385"/>
      <c r="G84" s="385"/>
      <c r="H84" s="385"/>
      <c r="I84" s="385"/>
      <c r="J84" s="385"/>
      <c r="K84" s="382"/>
      <c r="L84" s="381" t="s">
        <v>469</v>
      </c>
      <c r="M84" s="385"/>
      <c r="N84" s="385"/>
      <c r="O84" s="385"/>
      <c r="P84" s="385"/>
      <c r="Q84" s="385"/>
      <c r="R84" s="385"/>
      <c r="S84" s="385"/>
      <c r="T84" s="382"/>
      <c r="U84" s="381" t="s">
        <v>470</v>
      </c>
      <c r="V84" s="385"/>
      <c r="W84" s="385"/>
      <c r="X84" s="385"/>
      <c r="Y84" s="385"/>
      <c r="Z84" s="385"/>
      <c r="AA84" s="385"/>
      <c r="AB84" s="385"/>
      <c r="AC84" s="382"/>
    </row>
    <row r="85" spans="1:38">
      <c r="B85" s="383"/>
      <c r="C85" s="384"/>
      <c r="D85" s="383"/>
      <c r="E85" s="386"/>
      <c r="F85" s="386"/>
      <c r="G85" s="386"/>
      <c r="H85" s="386"/>
      <c r="I85" s="386"/>
      <c r="J85" s="386"/>
      <c r="K85" s="384"/>
      <c r="L85" s="383"/>
      <c r="M85" s="386"/>
      <c r="N85" s="386"/>
      <c r="O85" s="386"/>
      <c r="P85" s="386"/>
      <c r="Q85" s="386"/>
      <c r="R85" s="386"/>
      <c r="S85" s="386"/>
      <c r="T85" s="384"/>
      <c r="U85" s="383"/>
      <c r="V85" s="386"/>
      <c r="W85" s="386"/>
      <c r="X85" s="386"/>
      <c r="Y85" s="386"/>
      <c r="Z85" s="386"/>
      <c r="AA85" s="386"/>
      <c r="AB85" s="386"/>
      <c r="AC85" s="384"/>
    </row>
    <row r="86" spans="1:38">
      <c r="B86" s="387" t="s">
        <v>471</v>
      </c>
      <c r="C86" s="396"/>
      <c r="D86" s="18" t="s">
        <v>472</v>
      </c>
      <c r="E86" s="19"/>
      <c r="F86" s="19"/>
      <c r="G86" s="19"/>
      <c r="H86" s="19"/>
      <c r="I86" s="19"/>
      <c r="J86" s="19"/>
      <c r="K86" s="20"/>
      <c r="L86" s="21" t="s">
        <v>473</v>
      </c>
      <c r="M86" s="19"/>
      <c r="N86" s="19"/>
      <c r="O86" s="19"/>
      <c r="P86" s="19"/>
      <c r="Q86" s="19"/>
      <c r="R86" s="19"/>
      <c r="S86" s="19"/>
      <c r="T86" s="20"/>
      <c r="U86" s="19" t="s">
        <v>474</v>
      </c>
      <c r="V86" s="19"/>
      <c r="W86" s="19"/>
      <c r="X86" s="19"/>
      <c r="Y86" s="19"/>
      <c r="Z86" s="19"/>
      <c r="AA86" s="19"/>
      <c r="AB86" s="19"/>
      <c r="AC86" s="20"/>
      <c r="AL86" s="1"/>
    </row>
    <row r="87" spans="1:38">
      <c r="B87" s="389"/>
      <c r="C87" s="397"/>
      <c r="D87" s="22" t="s">
        <v>475</v>
      </c>
      <c r="K87" s="23"/>
      <c r="L87" s="24" t="s">
        <v>476</v>
      </c>
      <c r="T87" s="23"/>
      <c r="U87" t="s">
        <v>477</v>
      </c>
      <c r="AC87" s="23"/>
      <c r="AL87" s="1"/>
    </row>
    <row r="88" spans="1:38">
      <c r="B88" s="389"/>
      <c r="C88" s="397"/>
      <c r="D88" s="24" t="s">
        <v>478</v>
      </c>
      <c r="K88" s="23"/>
      <c r="L88" s="24" t="s">
        <v>479</v>
      </c>
      <c r="T88" s="23"/>
      <c r="U88" t="s">
        <v>480</v>
      </c>
      <c r="AC88" s="23"/>
    </row>
    <row r="89" spans="1:38">
      <c r="B89" s="389"/>
      <c r="C89" s="397"/>
      <c r="D89" s="24" t="s">
        <v>481</v>
      </c>
      <c r="K89" s="23"/>
      <c r="L89" s="24" t="s">
        <v>482</v>
      </c>
      <c r="T89" s="23"/>
      <c r="U89" t="s">
        <v>483</v>
      </c>
      <c r="AC89" s="23"/>
    </row>
    <row r="90" spans="1:38">
      <c r="B90" s="389"/>
      <c r="C90" s="397"/>
      <c r="D90" s="24" t="s">
        <v>484</v>
      </c>
      <c r="K90" s="23"/>
      <c r="L90" s="24" t="s">
        <v>485</v>
      </c>
      <c r="T90" s="23"/>
      <c r="U90" t="s">
        <v>486</v>
      </c>
      <c r="AC90" s="23"/>
    </row>
    <row r="91" spans="1:38">
      <c r="B91" s="389"/>
      <c r="C91" s="397"/>
      <c r="D91" s="24" t="s">
        <v>487</v>
      </c>
      <c r="K91" s="23"/>
      <c r="L91" s="24" t="s">
        <v>488</v>
      </c>
      <c r="T91" s="23"/>
      <c r="U91" t="s">
        <v>489</v>
      </c>
      <c r="AC91" s="23"/>
    </row>
    <row r="92" spans="1:38">
      <c r="B92" s="389"/>
      <c r="C92" s="397"/>
      <c r="D92" s="24"/>
      <c r="K92" s="23"/>
      <c r="L92" s="24" t="s">
        <v>490</v>
      </c>
      <c r="T92" s="23"/>
      <c r="U92" t="s">
        <v>491</v>
      </c>
      <c r="AC92" s="23"/>
    </row>
    <row r="93" spans="1:38">
      <c r="B93" s="391"/>
      <c r="C93" s="398"/>
      <c r="D93" s="25"/>
      <c r="E93" s="26"/>
      <c r="F93" s="26"/>
      <c r="G93" s="26"/>
      <c r="H93" s="26"/>
      <c r="I93" s="26"/>
      <c r="J93" s="26"/>
      <c r="K93" s="27"/>
      <c r="L93" s="25" t="s">
        <v>492</v>
      </c>
      <c r="M93" s="26"/>
      <c r="N93" s="26"/>
      <c r="O93" s="26"/>
      <c r="P93" s="26"/>
      <c r="Q93" s="26"/>
      <c r="R93" s="26"/>
      <c r="S93" s="26"/>
      <c r="T93" s="27"/>
      <c r="U93" s="26" t="s">
        <v>493</v>
      </c>
      <c r="V93" s="26"/>
      <c r="W93" s="26"/>
      <c r="X93" s="26"/>
      <c r="Y93" s="26"/>
      <c r="Z93" s="26"/>
      <c r="AA93" s="26"/>
      <c r="AB93" s="26"/>
      <c r="AC93" s="27"/>
    </row>
    <row r="96" spans="1:38">
      <c r="B96" s="1" t="s">
        <v>494</v>
      </c>
    </row>
    <row r="99" spans="1:29">
      <c r="B99" s="381" t="s">
        <v>467</v>
      </c>
      <c r="C99" s="382"/>
      <c r="D99" s="381" t="s">
        <v>495</v>
      </c>
      <c r="E99" s="385"/>
      <c r="F99" s="385"/>
      <c r="G99" s="385"/>
      <c r="H99" s="382"/>
      <c r="I99" s="381" t="s">
        <v>496</v>
      </c>
      <c r="J99" s="385"/>
      <c r="K99" s="385"/>
      <c r="L99" s="385"/>
      <c r="M99" s="385"/>
      <c r="N99" s="381" t="s">
        <v>497</v>
      </c>
      <c r="O99" s="385"/>
      <c r="P99" s="385"/>
      <c r="Q99" s="385"/>
      <c r="R99" s="382"/>
      <c r="S99" s="381" t="s">
        <v>498</v>
      </c>
      <c r="T99" s="385"/>
      <c r="U99" s="385"/>
      <c r="V99" s="385"/>
      <c r="W99" s="385"/>
      <c r="X99" s="385"/>
      <c r="Y99" s="385"/>
      <c r="Z99" s="382"/>
      <c r="AA99" s="1"/>
      <c r="AB99" s="1"/>
      <c r="AC99" s="1"/>
    </row>
    <row r="100" spans="1:29">
      <c r="B100" s="383"/>
      <c r="C100" s="384"/>
      <c r="D100" s="383"/>
      <c r="E100" s="386"/>
      <c r="F100" s="386"/>
      <c r="G100" s="386"/>
      <c r="H100" s="384"/>
      <c r="I100" s="399"/>
      <c r="J100" s="400"/>
      <c r="K100" s="400"/>
      <c r="L100" s="400"/>
      <c r="M100" s="400"/>
      <c r="N100" s="383"/>
      <c r="O100" s="386"/>
      <c r="P100" s="386"/>
      <c r="Q100" s="386"/>
      <c r="R100" s="384"/>
      <c r="S100" s="399"/>
      <c r="T100" s="400"/>
      <c r="U100" s="400"/>
      <c r="V100" s="400"/>
      <c r="W100" s="400"/>
      <c r="X100" s="400"/>
      <c r="Y100" s="400"/>
      <c r="Z100" s="401"/>
      <c r="AA100" s="1"/>
      <c r="AB100" s="1"/>
      <c r="AC100" s="1"/>
    </row>
    <row r="101" spans="1:29">
      <c r="B101" s="387" t="s">
        <v>471</v>
      </c>
      <c r="C101" s="388"/>
      <c r="D101" s="21" t="s">
        <v>499</v>
      </c>
      <c r="E101" s="19"/>
      <c r="F101" s="19"/>
      <c r="G101" s="19"/>
      <c r="H101" s="20"/>
      <c r="I101" s="21" t="s">
        <v>500</v>
      </c>
      <c r="J101" s="19"/>
      <c r="K101" s="19"/>
      <c r="L101" s="19"/>
      <c r="M101" s="20"/>
      <c r="N101" t="s">
        <v>501</v>
      </c>
      <c r="S101" s="21" t="s">
        <v>502</v>
      </c>
      <c r="T101" s="19"/>
      <c r="U101" s="19"/>
      <c r="V101" s="19"/>
      <c r="W101" s="19"/>
      <c r="X101" s="19"/>
      <c r="Y101" s="19"/>
      <c r="Z101" s="20"/>
    </row>
    <row r="102" spans="1:29">
      <c r="B102" s="389"/>
      <c r="C102" s="390"/>
      <c r="D102" s="24" t="s">
        <v>503</v>
      </c>
      <c r="H102" s="23"/>
      <c r="I102" s="24" t="s">
        <v>504</v>
      </c>
      <c r="M102" s="23"/>
      <c r="N102" t="s">
        <v>505</v>
      </c>
      <c r="S102" s="24" t="s">
        <v>506</v>
      </c>
      <c r="Z102" s="23"/>
    </row>
    <row r="103" spans="1:29">
      <c r="B103" s="389"/>
      <c r="C103" s="390"/>
      <c r="D103" s="24" t="s">
        <v>507</v>
      </c>
      <c r="H103" s="23"/>
      <c r="I103" s="24" t="s">
        <v>508</v>
      </c>
      <c r="M103" s="23"/>
      <c r="N103" t="s">
        <v>509</v>
      </c>
      <c r="S103" s="24" t="s">
        <v>510</v>
      </c>
      <c r="Z103" s="23"/>
    </row>
    <row r="104" spans="1:29">
      <c r="B104" s="389"/>
      <c r="C104" s="390"/>
      <c r="D104" s="24" t="s">
        <v>511</v>
      </c>
      <c r="H104" s="23"/>
      <c r="I104" s="24" t="s">
        <v>512</v>
      </c>
      <c r="M104" s="23"/>
      <c r="N104" t="s">
        <v>513</v>
      </c>
      <c r="S104" s="24" t="s">
        <v>514</v>
      </c>
      <c r="Z104" s="23"/>
    </row>
    <row r="105" spans="1:29">
      <c r="B105" s="389"/>
      <c r="C105" s="390"/>
      <c r="D105" s="24"/>
      <c r="H105" s="23"/>
      <c r="I105" s="24" t="s">
        <v>515</v>
      </c>
      <c r="M105" s="23"/>
      <c r="N105" t="s">
        <v>516</v>
      </c>
      <c r="S105" s="24" t="s">
        <v>517</v>
      </c>
      <c r="Z105" s="23"/>
    </row>
    <row r="106" spans="1:29">
      <c r="B106" s="389"/>
      <c r="C106" s="390"/>
      <c r="D106" s="24"/>
      <c r="H106" s="23"/>
      <c r="I106" s="24" t="s">
        <v>518</v>
      </c>
      <c r="M106" s="23"/>
      <c r="N106" t="s">
        <v>519</v>
      </c>
      <c r="S106" s="24" t="s">
        <v>520</v>
      </c>
      <c r="Z106" s="23"/>
    </row>
    <row r="107" spans="1:29">
      <c r="B107" s="389"/>
      <c r="C107" s="390"/>
      <c r="D107" s="24"/>
      <c r="H107" s="23"/>
      <c r="I107" s="24"/>
      <c r="M107" s="23"/>
      <c r="N107" t="s">
        <v>521</v>
      </c>
      <c r="S107" s="24" t="s">
        <v>522</v>
      </c>
      <c r="Z107" s="23"/>
    </row>
    <row r="108" spans="1:29">
      <c r="B108" s="389"/>
      <c r="C108" s="390"/>
      <c r="D108" s="24"/>
      <c r="H108" s="23"/>
      <c r="I108" s="24"/>
      <c r="M108" s="23"/>
      <c r="N108" t="s">
        <v>523</v>
      </c>
      <c r="S108" s="24"/>
      <c r="Z108" s="23"/>
    </row>
    <row r="109" spans="1:29">
      <c r="B109" s="391"/>
      <c r="C109" s="392"/>
      <c r="D109" s="25"/>
      <c r="E109" s="26"/>
      <c r="F109" s="26"/>
      <c r="G109" s="26"/>
      <c r="H109" s="27"/>
      <c r="I109" s="25"/>
      <c r="J109" s="26"/>
      <c r="K109" s="26"/>
      <c r="L109" s="26"/>
      <c r="M109" s="27"/>
      <c r="N109" s="26" t="s">
        <v>524</v>
      </c>
      <c r="O109" s="26"/>
      <c r="P109" s="26"/>
      <c r="Q109" s="26"/>
      <c r="R109" s="26"/>
      <c r="S109" s="25"/>
      <c r="T109" s="26"/>
      <c r="U109" s="26"/>
      <c r="V109" s="26"/>
      <c r="W109" s="26"/>
      <c r="X109" s="26"/>
      <c r="Y109" s="26"/>
      <c r="Z109" s="27"/>
    </row>
    <row r="112" spans="1:29" ht="30">
      <c r="A112" t="s">
        <v>747</v>
      </c>
      <c r="B112" s="3" t="s">
        <v>525</v>
      </c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</row>
    <row r="113" spans="2:20">
      <c r="T113" s="28"/>
    </row>
    <row r="114" spans="2:20">
      <c r="B114" t="s">
        <v>526</v>
      </c>
    </row>
    <row r="115" spans="2:20">
      <c r="B115" t="s">
        <v>527</v>
      </c>
    </row>
    <row r="116" spans="2:20">
      <c r="B116" s="4" t="s">
        <v>528</v>
      </c>
    </row>
    <row r="117" spans="2:20" ht="16.2" customHeight="1">
      <c r="B117" t="s">
        <v>529</v>
      </c>
    </row>
    <row r="120" spans="2:20">
      <c r="K120" s="29"/>
    </row>
    <row r="124" spans="2:20">
      <c r="B124" s="1"/>
    </row>
    <row r="133" spans="2:4">
      <c r="B133" s="1"/>
    </row>
    <row r="143" spans="2:4">
      <c r="D143" s="29"/>
    </row>
    <row r="144" spans="2:4">
      <c r="D144" s="28"/>
    </row>
    <row r="145" spans="2:20">
      <c r="B145" s="1"/>
    </row>
    <row r="149" spans="2:20">
      <c r="B149" t="s">
        <v>530</v>
      </c>
    </row>
    <row r="150" spans="2:20">
      <c r="B150" t="s">
        <v>531</v>
      </c>
    </row>
    <row r="152" spans="2:20">
      <c r="D152" s="1">
        <v>2008</v>
      </c>
      <c r="E152" s="1">
        <v>2009</v>
      </c>
      <c r="F152" s="1">
        <v>2010</v>
      </c>
      <c r="G152" s="1">
        <v>2011</v>
      </c>
      <c r="H152" s="1">
        <v>2012</v>
      </c>
      <c r="I152" s="1">
        <v>2013</v>
      </c>
      <c r="J152" s="1">
        <v>2014</v>
      </c>
      <c r="K152" s="1">
        <v>2015</v>
      </c>
      <c r="L152" s="1">
        <v>2016</v>
      </c>
      <c r="M152" s="1">
        <v>2017</v>
      </c>
      <c r="N152" s="1">
        <v>2018</v>
      </c>
      <c r="O152" s="1">
        <v>2019</v>
      </c>
      <c r="P152" s="1">
        <v>2020</v>
      </c>
      <c r="Q152" s="1">
        <v>2021</v>
      </c>
      <c r="R152" s="1">
        <v>2022</v>
      </c>
      <c r="S152" s="1">
        <v>2023</v>
      </c>
      <c r="T152" s="1">
        <v>2024.09</v>
      </c>
    </row>
    <row r="153" spans="2:20">
      <c r="B153" s="8" t="s">
        <v>532</v>
      </c>
      <c r="D153" s="30" t="s">
        <v>533</v>
      </c>
      <c r="E153" s="30" t="s">
        <v>534</v>
      </c>
      <c r="F153" s="30" t="s">
        <v>535</v>
      </c>
      <c r="G153" s="30" t="s">
        <v>536</v>
      </c>
      <c r="H153" s="30" t="s">
        <v>537</v>
      </c>
      <c r="I153" s="30">
        <v>2.5</v>
      </c>
      <c r="J153" s="30" t="s">
        <v>538</v>
      </c>
      <c r="K153" s="30" t="s">
        <v>539</v>
      </c>
      <c r="L153" s="30">
        <v>1.25</v>
      </c>
      <c r="M153" s="30">
        <v>1.5</v>
      </c>
      <c r="N153" s="30">
        <v>1.75</v>
      </c>
      <c r="O153" s="30" t="s">
        <v>540</v>
      </c>
      <c r="P153" s="30" t="s">
        <v>541</v>
      </c>
      <c r="Q153" s="30" t="s">
        <v>542</v>
      </c>
      <c r="R153" s="30" t="s">
        <v>543</v>
      </c>
      <c r="S153" s="30">
        <v>3.5</v>
      </c>
      <c r="T153" s="30">
        <v>3.5</v>
      </c>
    </row>
    <row r="154" spans="2:20">
      <c r="B154" t="s">
        <v>544</v>
      </c>
      <c r="D154" s="31"/>
      <c r="E154" s="32" t="s">
        <v>545</v>
      </c>
      <c r="F154" s="31"/>
      <c r="G154" s="33" t="s">
        <v>546</v>
      </c>
      <c r="H154" s="31"/>
      <c r="I154" s="31"/>
      <c r="J154" s="31" t="s">
        <v>547</v>
      </c>
      <c r="K154" s="31"/>
      <c r="L154" s="31"/>
      <c r="M154" s="393" t="s">
        <v>548</v>
      </c>
      <c r="N154" s="393"/>
      <c r="O154" s="394" t="s">
        <v>547</v>
      </c>
      <c r="P154" s="394"/>
      <c r="Q154" s="395" t="s">
        <v>546</v>
      </c>
      <c r="R154" s="395"/>
      <c r="S154" s="394" t="s">
        <v>549</v>
      </c>
      <c r="T154" s="394"/>
    </row>
    <row r="155" spans="2:20">
      <c r="B155" t="s">
        <v>318</v>
      </c>
      <c r="D155" s="379" t="s">
        <v>550</v>
      </c>
      <c r="E155" s="379"/>
      <c r="F155" s="379"/>
      <c r="G155" s="379"/>
      <c r="H155" s="379"/>
      <c r="I155" s="379" t="s">
        <v>551</v>
      </c>
      <c r="J155" s="379"/>
      <c r="K155" s="379"/>
      <c r="L155" s="379"/>
      <c r="M155" s="380" t="s">
        <v>552</v>
      </c>
      <c r="N155" s="380"/>
      <c r="O155" s="380"/>
      <c r="P155" s="380"/>
      <c r="Q155" s="380"/>
      <c r="R155" s="379" t="s">
        <v>553</v>
      </c>
      <c r="S155" s="379"/>
      <c r="T155" s="379"/>
    </row>
    <row r="156" spans="2:20">
      <c r="B156" t="s">
        <v>554</v>
      </c>
      <c r="E156" s="377" t="s">
        <v>555</v>
      </c>
      <c r="F156" s="377"/>
      <c r="G156" s="377"/>
      <c r="I156" s="377" t="s">
        <v>555</v>
      </c>
      <c r="J156" s="377"/>
      <c r="L156" s="34" t="s">
        <v>555</v>
      </c>
      <c r="O156" s="35"/>
      <c r="P156" s="34" t="s">
        <v>555</v>
      </c>
      <c r="Q156" s="35"/>
      <c r="S156" s="377" t="s">
        <v>555</v>
      </c>
      <c r="T156" s="377"/>
    </row>
    <row r="157" spans="2:20">
      <c r="B157" t="s">
        <v>556</v>
      </c>
      <c r="D157" s="36">
        <v>0.47499999999999998</v>
      </c>
      <c r="E157" s="36">
        <v>-0.255</v>
      </c>
      <c r="F157" s="36">
        <v>-0.28100000000000003</v>
      </c>
      <c r="G157" s="36">
        <v>-0.21299999999999999</v>
      </c>
      <c r="H157" s="36">
        <v>7.1999999999999995E-2</v>
      </c>
      <c r="I157" s="36">
        <v>-0.184</v>
      </c>
      <c r="J157" s="36">
        <v>-0.33900000000000002</v>
      </c>
      <c r="K157" s="36">
        <v>0.52300000000000002</v>
      </c>
      <c r="L157" s="36">
        <v>-8.3000000000000004E-2</v>
      </c>
      <c r="M157" s="36">
        <v>1.6E-2</v>
      </c>
      <c r="N157" s="36">
        <v>2.5999999999999999E-2</v>
      </c>
      <c r="O157" s="36">
        <v>-0.188</v>
      </c>
      <c r="P157" s="36">
        <v>-0.60199999999999998</v>
      </c>
      <c r="Q157" s="36">
        <v>-6.8000000000000005E-2</v>
      </c>
      <c r="R157" s="36">
        <v>2.8460000000000001</v>
      </c>
      <c r="S157" s="36">
        <v>-8.2000000000000003E-2</v>
      </c>
      <c r="T157" s="36"/>
    </row>
    <row r="158" spans="2:20">
      <c r="B158" t="s">
        <v>557</v>
      </c>
      <c r="E158" s="37" t="s">
        <v>558</v>
      </c>
      <c r="G158" s="378" t="s">
        <v>558</v>
      </c>
      <c r="H158" s="378"/>
      <c r="J158" s="378" t="s">
        <v>558</v>
      </c>
      <c r="K158" s="378"/>
      <c r="M158" s="37" t="s">
        <v>558</v>
      </c>
      <c r="O158" s="378" t="s">
        <v>558</v>
      </c>
      <c r="P158" s="378"/>
      <c r="Q158" s="378"/>
    </row>
    <row r="159" spans="2:20">
      <c r="B159" t="s">
        <v>559</v>
      </c>
      <c r="D159" s="38">
        <v>-0.57999999999999996</v>
      </c>
      <c r="E159" s="39">
        <v>0.24</v>
      </c>
      <c r="F159" s="38">
        <v>-0.12</v>
      </c>
      <c r="G159" s="38">
        <v>1.07</v>
      </c>
      <c r="H159" s="38">
        <v>0.13</v>
      </c>
      <c r="I159" s="38">
        <v>-0.11</v>
      </c>
      <c r="J159" s="38">
        <v>0.18</v>
      </c>
      <c r="K159" s="38">
        <v>0.41</v>
      </c>
      <c r="L159" s="38">
        <v>-0.41</v>
      </c>
      <c r="M159" s="38">
        <v>0.28999999999999998</v>
      </c>
      <c r="N159" s="38">
        <v>-0.14000000000000001</v>
      </c>
      <c r="O159" s="38">
        <v>0.02</v>
      </c>
      <c r="P159" s="38">
        <v>0.1</v>
      </c>
      <c r="Q159" s="38">
        <v>0.11</v>
      </c>
      <c r="R159" s="38">
        <v>-0.34</v>
      </c>
      <c r="S159" s="38">
        <v>-0.37</v>
      </c>
      <c r="T159" s="38"/>
    </row>
    <row r="161" spans="1:16">
      <c r="B161" s="29"/>
    </row>
    <row r="162" spans="1:16">
      <c r="B162" t="s">
        <v>560</v>
      </c>
    </row>
    <row r="163" spans="1:16">
      <c r="B163" t="s">
        <v>561</v>
      </c>
    </row>
    <row r="166" spans="1:16">
      <c r="A166" t="s">
        <v>747</v>
      </c>
      <c r="B166" s="6" t="s">
        <v>562</v>
      </c>
      <c r="C166" s="5"/>
      <c r="D166" s="5"/>
      <c r="E166" s="5"/>
      <c r="F166" s="5"/>
      <c r="G166" s="5"/>
      <c r="H166" s="5"/>
      <c r="I166" s="5"/>
      <c r="J166" s="5"/>
      <c r="K166" s="5"/>
    </row>
    <row r="168" spans="1:16">
      <c r="B168" t="s">
        <v>563</v>
      </c>
    </row>
    <row r="169" spans="1:16">
      <c r="B169" t="s">
        <v>564</v>
      </c>
    </row>
    <row r="171" spans="1:16">
      <c r="B171" s="1" t="s">
        <v>565</v>
      </c>
    </row>
    <row r="172" spans="1:16">
      <c r="B172" t="s">
        <v>566</v>
      </c>
    </row>
    <row r="173" spans="1:16">
      <c r="B173" s="4" t="s">
        <v>567</v>
      </c>
    </row>
    <row r="174" spans="1:16">
      <c r="P174" s="29"/>
    </row>
    <row r="201" spans="2:21">
      <c r="U201" s="29"/>
    </row>
    <row r="202" spans="2:21">
      <c r="U202" s="29"/>
    </row>
    <row r="205" spans="2:21">
      <c r="B205" t="s">
        <v>568</v>
      </c>
    </row>
    <row r="206" spans="2:21">
      <c r="B206" t="s">
        <v>569</v>
      </c>
    </row>
    <row r="207" spans="2:21">
      <c r="B207" t="s">
        <v>570</v>
      </c>
    </row>
    <row r="208" spans="2:21">
      <c r="B208" t="s">
        <v>571</v>
      </c>
    </row>
    <row r="210" spans="2:15">
      <c r="B210" t="s">
        <v>572</v>
      </c>
    </row>
    <row r="211" spans="2:15">
      <c r="B211" t="s">
        <v>573</v>
      </c>
      <c r="O211" s="29"/>
    </row>
    <row r="212" spans="2:15">
      <c r="B212" t="s">
        <v>574</v>
      </c>
    </row>
    <row r="234" spans="2:2">
      <c r="B234" s="1" t="s">
        <v>575</v>
      </c>
    </row>
    <row r="235" spans="2:2">
      <c r="B235" t="s">
        <v>576</v>
      </c>
    </row>
    <row r="236" spans="2:2">
      <c r="B236" s="40" t="s">
        <v>577</v>
      </c>
    </row>
    <row r="238" spans="2:2">
      <c r="B238" t="s">
        <v>578</v>
      </c>
    </row>
    <row r="239" spans="2:2">
      <c r="B239" t="s">
        <v>579</v>
      </c>
    </row>
    <row r="241" spans="2:9">
      <c r="B241" t="s">
        <v>580</v>
      </c>
      <c r="I241" s="11" t="s">
        <v>581</v>
      </c>
    </row>
    <row r="242" spans="2:9">
      <c r="B242" s="41" t="s">
        <v>582</v>
      </c>
    </row>
    <row r="243" spans="2:9">
      <c r="B243" t="s">
        <v>583</v>
      </c>
    </row>
    <row r="244" spans="2:9">
      <c r="B244" s="42" t="s">
        <v>584</v>
      </c>
    </row>
    <row r="269" spans="2:2">
      <c r="B269" t="s">
        <v>585</v>
      </c>
    </row>
    <row r="270" spans="2:2">
      <c r="B270" t="s">
        <v>586</v>
      </c>
    </row>
    <row r="287" spans="2:2">
      <c r="B287" t="s">
        <v>587</v>
      </c>
    </row>
    <row r="288" spans="2:2">
      <c r="B288" t="s">
        <v>588</v>
      </c>
    </row>
    <row r="289" spans="1:11">
      <c r="B289" t="s">
        <v>589</v>
      </c>
    </row>
    <row r="290" spans="1:11">
      <c r="B290" t="s">
        <v>590</v>
      </c>
    </row>
    <row r="291" spans="1:11">
      <c r="B291" t="s">
        <v>591</v>
      </c>
    </row>
    <row r="294" spans="1:11">
      <c r="A294" t="s">
        <v>747</v>
      </c>
      <c r="B294" s="6" t="s">
        <v>592</v>
      </c>
      <c r="C294" s="5"/>
      <c r="D294" s="5"/>
      <c r="E294" s="5"/>
      <c r="F294" s="5"/>
      <c r="G294" s="5"/>
      <c r="H294" s="5"/>
      <c r="I294" s="5"/>
      <c r="J294" s="5"/>
      <c r="K294" s="5"/>
    </row>
    <row r="296" spans="1:11">
      <c r="B296" t="s">
        <v>593</v>
      </c>
    </row>
    <row r="297" spans="1:11">
      <c r="B297" s="1" t="s">
        <v>594</v>
      </c>
    </row>
    <row r="298" spans="1:11">
      <c r="B298" t="s">
        <v>595</v>
      </c>
    </row>
    <row r="299" spans="1:11">
      <c r="B299" t="s">
        <v>596</v>
      </c>
    </row>
    <row r="319" spans="2:2">
      <c r="B319" t="s">
        <v>597</v>
      </c>
    </row>
    <row r="320" spans="2:2">
      <c r="B320" t="s">
        <v>598</v>
      </c>
    </row>
    <row r="321" spans="2:2">
      <c r="B321" s="1" t="s">
        <v>599</v>
      </c>
    </row>
    <row r="323" spans="2:2">
      <c r="B323" s="1" t="s">
        <v>600</v>
      </c>
    </row>
    <row r="324" spans="2:2">
      <c r="B324" s="43" t="s">
        <v>601</v>
      </c>
    </row>
    <row r="325" spans="2:2">
      <c r="B325" s="1"/>
    </row>
    <row r="326" spans="2:2">
      <c r="B326" s="1"/>
    </row>
    <row r="327" spans="2:2">
      <c r="B327" s="1"/>
    </row>
    <row r="328" spans="2:2">
      <c r="B328" s="1"/>
    </row>
    <row r="329" spans="2:2">
      <c r="B329" s="1"/>
    </row>
    <row r="330" spans="2:2">
      <c r="B330" s="1"/>
    </row>
    <row r="331" spans="2:2">
      <c r="B331" s="1"/>
    </row>
    <row r="332" spans="2:2">
      <c r="B332" s="1"/>
    </row>
    <row r="333" spans="2:2">
      <c r="B333" s="1"/>
    </row>
    <row r="334" spans="2:2">
      <c r="B334" s="1"/>
    </row>
    <row r="335" spans="2:2">
      <c r="B335" s="1"/>
    </row>
    <row r="336" spans="2:2">
      <c r="B336" s="1"/>
    </row>
    <row r="337" spans="2:2">
      <c r="B337" s="1"/>
    </row>
    <row r="338" spans="2:2">
      <c r="B338" s="1"/>
    </row>
    <row r="339" spans="2:2">
      <c r="B339" s="1"/>
    </row>
    <row r="340" spans="2:2">
      <c r="B340" s="1"/>
    </row>
    <row r="343" spans="2:2">
      <c r="B343" t="s">
        <v>602</v>
      </c>
    </row>
    <row r="361" spans="1:11">
      <c r="B361" s="29"/>
    </row>
    <row r="362" spans="1:11">
      <c r="B362" t="s">
        <v>603</v>
      </c>
    </row>
    <row r="363" spans="1:11">
      <c r="B363" s="44" t="s">
        <v>604</v>
      </c>
    </row>
    <row r="366" spans="1:11">
      <c r="A366" t="s">
        <v>747</v>
      </c>
      <c r="B366" s="6" t="s">
        <v>605</v>
      </c>
      <c r="C366" s="5"/>
      <c r="D366" s="5"/>
      <c r="E366" s="5"/>
      <c r="F366" s="5"/>
      <c r="G366" s="5"/>
      <c r="H366" s="5"/>
      <c r="I366" s="5"/>
      <c r="J366" s="5"/>
      <c r="K366" s="5"/>
    </row>
    <row r="368" spans="1:11">
      <c r="B368" t="s">
        <v>606</v>
      </c>
    </row>
    <row r="369" spans="1:11">
      <c r="B369" t="s">
        <v>607</v>
      </c>
    </row>
    <row r="371" spans="1:11">
      <c r="B371" s="44" t="s">
        <v>608</v>
      </c>
    </row>
    <row r="372" spans="1:11">
      <c r="B372" t="s">
        <v>609</v>
      </c>
    </row>
    <row r="373" spans="1:11">
      <c r="B373" s="4" t="s">
        <v>610</v>
      </c>
    </row>
    <row r="374" spans="1:11">
      <c r="B374" s="4"/>
    </row>
    <row r="375" spans="1:11">
      <c r="B375" s="1"/>
    </row>
    <row r="376" spans="1:11">
      <c r="A376" t="s">
        <v>747</v>
      </c>
      <c r="B376" s="6" t="s">
        <v>611</v>
      </c>
      <c r="C376" s="5"/>
      <c r="D376" s="5"/>
      <c r="E376" s="5"/>
      <c r="F376" s="5"/>
      <c r="G376" s="5"/>
      <c r="H376" s="5"/>
      <c r="I376" s="5"/>
      <c r="J376" s="5"/>
      <c r="K376" s="5"/>
    </row>
    <row r="378" spans="1:11">
      <c r="B378" s="44" t="s">
        <v>612</v>
      </c>
    </row>
    <row r="379" spans="1:11">
      <c r="B379" t="s">
        <v>613</v>
      </c>
    </row>
    <row r="380" spans="1:11">
      <c r="B380" t="s">
        <v>614</v>
      </c>
    </row>
    <row r="397" spans="2:2">
      <c r="B397" t="s">
        <v>615</v>
      </c>
    </row>
    <row r="398" spans="2:2">
      <c r="B398" t="s">
        <v>616</v>
      </c>
    </row>
    <row r="399" spans="2:2">
      <c r="B399" t="s">
        <v>617</v>
      </c>
    </row>
    <row r="401" spans="2:12">
      <c r="B401" s="1"/>
      <c r="I401" s="29"/>
    </row>
    <row r="404" spans="2:12">
      <c r="L404" s="1" t="s">
        <v>618</v>
      </c>
    </row>
    <row r="405" spans="2:12">
      <c r="L405" t="s">
        <v>619</v>
      </c>
    </row>
    <row r="407" spans="2:12">
      <c r="L407" t="s">
        <v>620</v>
      </c>
    </row>
    <row r="408" spans="2:12">
      <c r="L408" t="s">
        <v>621</v>
      </c>
    </row>
    <row r="409" spans="2:12">
      <c r="L409" t="s">
        <v>622</v>
      </c>
    </row>
    <row r="419" spans="1:19">
      <c r="A419" t="s">
        <v>747</v>
      </c>
      <c r="B419" s="6" t="s">
        <v>623</v>
      </c>
      <c r="C419" s="5"/>
      <c r="D419" s="5"/>
      <c r="E419" s="5"/>
      <c r="F419" s="5"/>
      <c r="G419" s="5"/>
      <c r="H419" s="5"/>
      <c r="I419" s="5"/>
      <c r="J419" s="5"/>
      <c r="K419" s="5"/>
    </row>
    <row r="420" spans="1:19">
      <c r="B420" s="45" t="s">
        <v>624</v>
      </c>
    </row>
    <row r="421" spans="1:19">
      <c r="B421" t="s">
        <v>625</v>
      </c>
    </row>
    <row r="422" spans="1:19">
      <c r="B422" t="s">
        <v>626</v>
      </c>
    </row>
    <row r="423" spans="1:19">
      <c r="S423" s="29"/>
    </row>
    <row r="424" spans="1:19">
      <c r="B424" t="s">
        <v>627</v>
      </c>
    </row>
    <row r="425" spans="1:19">
      <c r="B425" s="1" t="s">
        <v>628</v>
      </c>
    </row>
    <row r="439" spans="2:2">
      <c r="B439" t="s">
        <v>629</v>
      </c>
    </row>
    <row r="440" spans="2:2">
      <c r="B440" s="44" t="s">
        <v>630</v>
      </c>
    </row>
    <row r="441" spans="2:2">
      <c r="B441" t="s">
        <v>631</v>
      </c>
    </row>
    <row r="443" spans="2:2">
      <c r="B443" s="1" t="s">
        <v>632</v>
      </c>
    </row>
    <row r="444" spans="2:2">
      <c r="B444" t="s">
        <v>633</v>
      </c>
    </row>
  </sheetData>
  <mergeCells count="25">
    <mergeCell ref="U84:AC85"/>
    <mergeCell ref="B86:C93"/>
    <mergeCell ref="B99:C100"/>
    <mergeCell ref="D99:H100"/>
    <mergeCell ref="I99:M100"/>
    <mergeCell ref="N99:R100"/>
    <mergeCell ref="S99:Z100"/>
    <mergeCell ref="D155:H155"/>
    <mergeCell ref="I155:L155"/>
    <mergeCell ref="M155:Q155"/>
    <mergeCell ref="R155:T155"/>
    <mergeCell ref="B84:C85"/>
    <mergeCell ref="D84:K85"/>
    <mergeCell ref="L84:T85"/>
    <mergeCell ref="B101:C109"/>
    <mergeCell ref="M154:N154"/>
    <mergeCell ref="O154:P154"/>
    <mergeCell ref="Q154:R154"/>
    <mergeCell ref="S154:T154"/>
    <mergeCell ref="E156:G156"/>
    <mergeCell ref="I156:J156"/>
    <mergeCell ref="S156:T156"/>
    <mergeCell ref="G158:H158"/>
    <mergeCell ref="J158:K158"/>
    <mergeCell ref="O158:Q158"/>
  </mergeCells>
  <phoneticPr fontId="1" type="noConversion"/>
  <hyperlinks>
    <hyperlink ref="I241" r:id="rId1" display="https://biz.chosun.com/site/data/html_dir/2015/11/25/2015112502475.html" xr:uid="{D6467A96-5397-4FCB-AD08-6CA552C3635A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DC62DD-4810-4FB3-9740-24F62681CE96}">
  <sheetPr>
    <pageSetUpPr autoPageBreaks="0"/>
  </sheetPr>
  <dimension ref="A2:Z105"/>
  <sheetViews>
    <sheetView showGridLines="0" zoomScale="80" zoomScaleNormal="80" zoomScaleSheetLayoutView="50" workbookViewId="0">
      <selection activeCell="P51" sqref="P51"/>
    </sheetView>
  </sheetViews>
  <sheetFormatPr defaultRowHeight="17.399999999999999"/>
  <cols>
    <col min="1" max="1" width="3.69921875" customWidth="1"/>
  </cols>
  <sheetData>
    <row r="2" spans="1:11">
      <c r="A2" t="s">
        <v>77</v>
      </c>
      <c r="B2" s="6" t="s">
        <v>657</v>
      </c>
      <c r="C2" s="5"/>
      <c r="D2" s="5"/>
      <c r="E2" s="5"/>
      <c r="F2" s="5"/>
      <c r="G2" s="5"/>
      <c r="H2" s="5"/>
      <c r="I2" s="5"/>
      <c r="J2" s="5"/>
      <c r="K2" s="5"/>
    </row>
    <row r="4" spans="1:11">
      <c r="B4" s="1" t="s">
        <v>658</v>
      </c>
      <c r="C4" s="4"/>
    </row>
    <row r="5" spans="1:11">
      <c r="B5" s="4" t="s">
        <v>659</v>
      </c>
      <c r="C5" s="4"/>
    </row>
    <row r="6" spans="1:11">
      <c r="B6" s="50" t="s">
        <v>660</v>
      </c>
      <c r="C6" s="4"/>
    </row>
    <row r="7" spans="1:11">
      <c r="B7" s="50" t="s">
        <v>661</v>
      </c>
      <c r="C7" s="4"/>
    </row>
    <row r="8" spans="1:11">
      <c r="B8" s="4"/>
      <c r="C8" s="4"/>
    </row>
    <row r="9" spans="1:11">
      <c r="B9" s="50" t="s">
        <v>662</v>
      </c>
      <c r="C9" s="4"/>
    </row>
    <row r="10" spans="1:11">
      <c r="B10" s="51" t="s">
        <v>663</v>
      </c>
      <c r="C10" s="4"/>
    </row>
    <row r="11" spans="1:11">
      <c r="B11" s="50" t="s">
        <v>664</v>
      </c>
      <c r="C11" s="4"/>
    </row>
    <row r="12" spans="1:11">
      <c r="B12" s="50" t="s">
        <v>665</v>
      </c>
      <c r="C12" s="4"/>
    </row>
    <row r="13" spans="1:11">
      <c r="B13" s="50" t="s">
        <v>666</v>
      </c>
      <c r="C13" s="4"/>
    </row>
    <row r="14" spans="1:11">
      <c r="B14" s="4"/>
    </row>
    <row r="15" spans="1:11">
      <c r="B15" s="50" t="s">
        <v>667</v>
      </c>
    </row>
    <row r="16" spans="1:11">
      <c r="B16" s="50" t="s">
        <v>668</v>
      </c>
    </row>
    <row r="17" spans="1:26">
      <c r="B17" s="50"/>
    </row>
    <row r="18" spans="1:26">
      <c r="B18" s="4"/>
    </row>
    <row r="19" spans="1:26">
      <c r="A19" t="s">
        <v>77</v>
      </c>
      <c r="B19" s="6" t="s">
        <v>669</v>
      </c>
      <c r="C19" s="5"/>
      <c r="D19" s="5"/>
      <c r="E19" s="5"/>
      <c r="F19" s="5"/>
      <c r="G19" s="5"/>
      <c r="H19" s="5"/>
      <c r="I19" s="5"/>
      <c r="J19" s="5"/>
      <c r="K19" s="5"/>
    </row>
    <row r="20" spans="1:26">
      <c r="B20" s="50"/>
    </row>
    <row r="21" spans="1:26">
      <c r="C21" s="52" t="s">
        <v>670</v>
      </c>
      <c r="D21" s="53" t="s">
        <v>671</v>
      </c>
      <c r="E21" s="54"/>
      <c r="F21" s="54"/>
      <c r="G21" s="55"/>
      <c r="H21" s="53" t="s">
        <v>672</v>
      </c>
      <c r="I21" s="54"/>
      <c r="J21" s="54"/>
      <c r="K21" s="55"/>
      <c r="L21" s="56" t="s">
        <v>673</v>
      </c>
      <c r="M21" s="57"/>
      <c r="N21" s="57"/>
      <c r="O21" s="58"/>
    </row>
    <row r="22" spans="1:26">
      <c r="C22" s="59">
        <v>2008</v>
      </c>
      <c r="D22" s="25" t="s">
        <v>674</v>
      </c>
      <c r="E22" s="26"/>
      <c r="F22" s="26"/>
      <c r="G22" s="27"/>
      <c r="H22" s="25" t="s">
        <v>675</v>
      </c>
      <c r="I22" s="26"/>
      <c r="J22" s="26"/>
      <c r="K22" s="27"/>
      <c r="L22" s="21"/>
      <c r="M22" s="19"/>
      <c r="N22" s="19"/>
      <c r="O22" s="20"/>
      <c r="Q22" t="s">
        <v>676</v>
      </c>
    </row>
    <row r="23" spans="1:26">
      <c r="B23" s="50"/>
      <c r="C23" s="60">
        <v>2009</v>
      </c>
      <c r="D23" s="21" t="s">
        <v>677</v>
      </c>
      <c r="E23" s="19"/>
      <c r="F23" s="19"/>
      <c r="G23" s="20"/>
      <c r="H23" s="21" t="s">
        <v>678</v>
      </c>
      <c r="I23" s="19"/>
      <c r="J23" s="19"/>
      <c r="K23" s="20"/>
      <c r="L23" s="21" t="s">
        <v>679</v>
      </c>
      <c r="M23" s="19"/>
      <c r="N23" s="19"/>
      <c r="O23" s="20"/>
    </row>
    <row r="24" spans="1:26">
      <c r="B24" s="50"/>
      <c r="C24" s="60"/>
      <c r="D24" s="24" t="s">
        <v>680</v>
      </c>
      <c r="G24" s="23"/>
      <c r="H24" s="24" t="s">
        <v>681</v>
      </c>
      <c r="K24" s="23"/>
      <c r="L24" s="24"/>
      <c r="O24" s="23"/>
      <c r="Q24" t="s">
        <v>682</v>
      </c>
    </row>
    <row r="25" spans="1:26">
      <c r="C25" s="60"/>
      <c r="D25" s="25" t="s">
        <v>683</v>
      </c>
      <c r="E25" s="26"/>
      <c r="F25" s="26"/>
      <c r="G25" s="27"/>
      <c r="H25" s="25" t="s">
        <v>684</v>
      </c>
      <c r="I25" s="26"/>
      <c r="J25" s="26"/>
      <c r="K25" s="27"/>
      <c r="L25" s="25"/>
      <c r="M25" s="26"/>
      <c r="N25" s="26"/>
      <c r="O25" s="27"/>
    </row>
    <row r="26" spans="1:26">
      <c r="C26" s="61">
        <v>2010</v>
      </c>
      <c r="D26" s="21" t="s">
        <v>685</v>
      </c>
      <c r="E26" s="19"/>
      <c r="F26" s="19"/>
      <c r="G26" s="20"/>
      <c r="H26" s="62" t="s">
        <v>686</v>
      </c>
      <c r="I26" s="19"/>
      <c r="J26" s="19"/>
      <c r="K26" s="20"/>
      <c r="L26" s="24"/>
      <c r="O26" s="23"/>
      <c r="Q26" s="49" t="s">
        <v>687</v>
      </c>
      <c r="R26" s="48"/>
      <c r="S26" s="47" t="s">
        <v>671</v>
      </c>
      <c r="T26" s="49"/>
      <c r="U26" s="49"/>
      <c r="V26" s="48"/>
      <c r="W26" s="47" t="s">
        <v>688</v>
      </c>
      <c r="X26" s="49"/>
      <c r="Y26" s="49"/>
      <c r="Z26" s="49"/>
    </row>
    <row r="27" spans="1:26">
      <c r="C27" s="63"/>
      <c r="D27" s="24" t="s">
        <v>689</v>
      </c>
      <c r="G27" s="23"/>
      <c r="H27" s="64"/>
      <c r="K27" s="23"/>
      <c r="L27" s="24"/>
      <c r="O27" s="23"/>
      <c r="Q27" s="65" t="s">
        <v>690</v>
      </c>
      <c r="R27" s="66"/>
      <c r="S27" s="24" t="s">
        <v>691</v>
      </c>
      <c r="V27" s="23"/>
      <c r="W27" t="s">
        <v>692</v>
      </c>
    </row>
    <row r="28" spans="1:26">
      <c r="C28" s="63"/>
      <c r="D28" s="24" t="s">
        <v>693</v>
      </c>
      <c r="G28" s="23"/>
      <c r="H28" s="64"/>
      <c r="K28" s="23"/>
      <c r="L28" s="24"/>
      <c r="O28" s="23"/>
      <c r="Q28" s="46" t="s">
        <v>694</v>
      </c>
      <c r="R28" s="67"/>
      <c r="S28" s="24" t="s">
        <v>695</v>
      </c>
      <c r="V28" s="23"/>
      <c r="W28" t="s">
        <v>696</v>
      </c>
    </row>
    <row r="29" spans="1:26">
      <c r="C29" s="68"/>
      <c r="D29" s="25" t="s">
        <v>697</v>
      </c>
      <c r="E29" s="26"/>
      <c r="F29" s="26"/>
      <c r="G29" s="27"/>
      <c r="H29" s="69"/>
      <c r="I29" s="26"/>
      <c r="J29" s="26"/>
      <c r="K29" s="27"/>
      <c r="L29" s="25"/>
      <c r="M29" s="26"/>
      <c r="N29" s="26"/>
      <c r="O29" s="27"/>
      <c r="Q29" s="46" t="s">
        <v>698</v>
      </c>
      <c r="R29" s="67"/>
      <c r="S29" s="24" t="s">
        <v>699</v>
      </c>
      <c r="V29" s="23"/>
      <c r="W29" t="s">
        <v>700</v>
      </c>
    </row>
    <row r="30" spans="1:26">
      <c r="C30" s="60">
        <v>2011</v>
      </c>
      <c r="D30" s="70" t="s">
        <v>701</v>
      </c>
      <c r="E30" s="71"/>
      <c r="F30" s="71"/>
      <c r="G30" s="72"/>
      <c r="H30" s="70" t="s">
        <v>702</v>
      </c>
      <c r="I30" s="71"/>
      <c r="J30" s="71"/>
      <c r="K30" s="72"/>
      <c r="L30" s="24"/>
      <c r="O30" s="23"/>
      <c r="Q30" s="46" t="s">
        <v>703</v>
      </c>
      <c r="R30" s="67"/>
      <c r="S30" s="24" t="s">
        <v>704</v>
      </c>
      <c r="V30" s="23"/>
      <c r="W30" t="s">
        <v>705</v>
      </c>
    </row>
    <row r="31" spans="1:26">
      <c r="C31" s="61">
        <v>2012</v>
      </c>
      <c r="D31" s="21"/>
      <c r="E31" s="19"/>
      <c r="F31" s="19"/>
      <c r="G31" s="20"/>
      <c r="H31" s="21" t="s">
        <v>706</v>
      </c>
      <c r="I31" s="19"/>
      <c r="J31" s="19"/>
      <c r="K31" s="20"/>
      <c r="L31" s="21"/>
      <c r="M31" s="19"/>
      <c r="N31" s="19"/>
      <c r="O31" s="20"/>
      <c r="Q31" s="46" t="s">
        <v>707</v>
      </c>
      <c r="R31" s="67"/>
      <c r="S31" s="24" t="s">
        <v>708</v>
      </c>
      <c r="V31" s="23"/>
      <c r="W31" t="s">
        <v>709</v>
      </c>
    </row>
    <row r="32" spans="1:26">
      <c r="C32" s="68"/>
      <c r="D32" s="25"/>
      <c r="E32" s="26"/>
      <c r="F32" s="26"/>
      <c r="G32" s="27"/>
      <c r="H32" s="25" t="s">
        <v>710</v>
      </c>
      <c r="I32" s="26"/>
      <c r="J32" s="26"/>
      <c r="K32" s="27"/>
      <c r="L32" s="25"/>
      <c r="M32" s="26"/>
      <c r="N32" s="26"/>
      <c r="O32" s="27"/>
      <c r="Q32" s="46" t="s">
        <v>711</v>
      </c>
      <c r="R32" s="67"/>
      <c r="S32" s="24" t="s">
        <v>712</v>
      </c>
      <c r="V32" s="23"/>
      <c r="W32" t="s">
        <v>708</v>
      </c>
    </row>
    <row r="33" spans="3:15">
      <c r="C33" s="60">
        <v>2013</v>
      </c>
      <c r="D33" s="70" t="s">
        <v>713</v>
      </c>
      <c r="E33" s="71"/>
      <c r="F33" s="71"/>
      <c r="G33" s="72"/>
      <c r="H33" s="70" t="s">
        <v>714</v>
      </c>
      <c r="I33" s="71"/>
      <c r="J33" s="71"/>
      <c r="K33" s="72"/>
      <c r="L33" s="21"/>
      <c r="M33" s="19"/>
      <c r="N33" s="19"/>
      <c r="O33" s="20"/>
    </row>
    <row r="34" spans="3:15">
      <c r="C34" s="60">
        <v>2023</v>
      </c>
      <c r="D34" s="70" t="s">
        <v>715</v>
      </c>
      <c r="E34" s="71"/>
      <c r="F34" s="71"/>
      <c r="G34" s="72"/>
      <c r="H34" s="25"/>
      <c r="I34" s="26"/>
      <c r="J34" s="26"/>
      <c r="K34" s="26"/>
      <c r="L34" s="70"/>
      <c r="M34" s="71"/>
      <c r="N34" s="71"/>
      <c r="O34" s="72"/>
    </row>
    <row r="39" spans="3:15">
      <c r="I39" s="1" t="s">
        <v>716</v>
      </c>
    </row>
    <row r="41" spans="3:15">
      <c r="I41" s="1" t="s">
        <v>717</v>
      </c>
    </row>
    <row r="42" spans="3:15">
      <c r="I42" s="40" t="s">
        <v>718</v>
      </c>
    </row>
    <row r="44" spans="3:15">
      <c r="I44" t="s">
        <v>719</v>
      </c>
    </row>
    <row r="45" spans="3:15">
      <c r="I45" t="s">
        <v>720</v>
      </c>
    </row>
    <row r="46" spans="3:15">
      <c r="I46" t="s">
        <v>721</v>
      </c>
    </row>
    <row r="48" spans="3:15">
      <c r="I48" t="s">
        <v>722</v>
      </c>
    </row>
    <row r="49" spans="1:14">
      <c r="I49" t="s">
        <v>723</v>
      </c>
    </row>
    <row r="50" spans="1:14">
      <c r="I50" t="s">
        <v>724</v>
      </c>
    </row>
    <row r="59" spans="1:14">
      <c r="A59" t="s">
        <v>77</v>
      </c>
      <c r="B59" s="6" t="s">
        <v>725</v>
      </c>
      <c r="C59" s="5"/>
      <c r="D59" s="5"/>
      <c r="E59" s="5"/>
      <c r="F59" s="5"/>
      <c r="G59" s="5"/>
      <c r="H59" s="5"/>
      <c r="I59" s="5"/>
      <c r="J59" s="5"/>
      <c r="K59" s="5"/>
    </row>
    <row r="62" spans="1:14">
      <c r="N62" t="s">
        <v>726</v>
      </c>
    </row>
    <row r="63" spans="1:14">
      <c r="N63" t="s">
        <v>727</v>
      </c>
    </row>
    <row r="64" spans="1:14">
      <c r="N64" s="1" t="s">
        <v>728</v>
      </c>
    </row>
    <row r="67" spans="2:14">
      <c r="N67" s="1" t="s">
        <v>729</v>
      </c>
    </row>
    <row r="68" spans="2:14">
      <c r="N68" t="s">
        <v>730</v>
      </c>
    </row>
    <row r="69" spans="2:14">
      <c r="N69" t="s">
        <v>731</v>
      </c>
    </row>
    <row r="70" spans="2:14">
      <c r="N70" t="s">
        <v>732</v>
      </c>
    </row>
    <row r="72" spans="2:14">
      <c r="B72" s="46"/>
      <c r="N72" t="s">
        <v>733</v>
      </c>
    </row>
    <row r="73" spans="2:14">
      <c r="B73" s="46"/>
      <c r="N73" t="s">
        <v>734</v>
      </c>
    </row>
    <row r="74" spans="2:14">
      <c r="B74" s="46"/>
      <c r="N74" t="s">
        <v>735</v>
      </c>
    </row>
    <row r="75" spans="2:14">
      <c r="B75" s="46"/>
    </row>
    <row r="76" spans="2:14">
      <c r="B76" s="46"/>
      <c r="N76" s="44" t="s">
        <v>736</v>
      </c>
    </row>
    <row r="77" spans="2:14">
      <c r="B77" s="46"/>
      <c r="N77" t="s">
        <v>737</v>
      </c>
    </row>
    <row r="78" spans="2:14">
      <c r="B78" s="46"/>
      <c r="N78" t="s">
        <v>738</v>
      </c>
    </row>
    <row r="79" spans="2:14">
      <c r="B79" s="46"/>
    </row>
    <row r="80" spans="2:14">
      <c r="B80" s="46"/>
      <c r="N80" t="s">
        <v>739</v>
      </c>
    </row>
    <row r="81" spans="2:14">
      <c r="B81" s="46"/>
      <c r="N81" t="s">
        <v>740</v>
      </c>
    </row>
    <row r="82" spans="2:14">
      <c r="B82" s="46"/>
      <c r="N82" t="s">
        <v>741</v>
      </c>
    </row>
    <row r="83" spans="2:14">
      <c r="B83" s="46"/>
    </row>
    <row r="84" spans="2:14">
      <c r="B84" s="46"/>
    </row>
    <row r="85" spans="2:14">
      <c r="B85" s="46"/>
    </row>
    <row r="100" spans="14:14">
      <c r="N100" s="1" t="s">
        <v>742</v>
      </c>
    </row>
    <row r="101" spans="14:14">
      <c r="N101" t="s">
        <v>743</v>
      </c>
    </row>
    <row r="102" spans="14:14">
      <c r="N102" t="s">
        <v>744</v>
      </c>
    </row>
    <row r="103" spans="14:14">
      <c r="N103" t="s">
        <v>745</v>
      </c>
    </row>
    <row r="105" spans="14:14">
      <c r="N105" s="1" t="s">
        <v>746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59DFE0-A137-42F6-839F-4188F49C2945}">
  <dimension ref="A2:N340"/>
  <sheetViews>
    <sheetView showGridLines="0" workbookViewId="0">
      <selection activeCell="B1" sqref="B1"/>
    </sheetView>
  </sheetViews>
  <sheetFormatPr defaultRowHeight="17.399999999999999"/>
  <cols>
    <col min="1" max="1" width="4.69921875" customWidth="1"/>
    <col min="2" max="14" width="8.796875" style="81"/>
  </cols>
  <sheetData>
    <row r="2" spans="1:14">
      <c r="A2" t="s">
        <v>896</v>
      </c>
      <c r="B2" s="88" t="s">
        <v>810</v>
      </c>
      <c r="C2" s="89"/>
      <c r="D2" s="89"/>
      <c r="E2" s="89"/>
      <c r="F2" s="89"/>
      <c r="G2" s="89"/>
      <c r="H2" s="89"/>
      <c r="I2" s="89"/>
      <c r="J2" s="89"/>
      <c r="K2" s="89"/>
      <c r="L2"/>
      <c r="M2"/>
      <c r="N2"/>
    </row>
    <row r="3" spans="1:14">
      <c r="L3"/>
      <c r="M3"/>
      <c r="N3"/>
    </row>
    <row r="4" spans="1:14">
      <c r="B4" s="81" t="s">
        <v>811</v>
      </c>
    </row>
    <row r="5" spans="1:14">
      <c r="B5" s="81" t="s">
        <v>812</v>
      </c>
    </row>
    <row r="7" spans="1:14">
      <c r="B7" s="81" t="s">
        <v>813</v>
      </c>
    </row>
    <row r="8" spans="1:14">
      <c r="B8" s="81" t="s">
        <v>814</v>
      </c>
    </row>
    <row r="9" spans="1:14">
      <c r="B9" s="81" t="s">
        <v>815</v>
      </c>
    </row>
    <row r="10" spans="1:14">
      <c r="B10" s="81" t="s">
        <v>816</v>
      </c>
    </row>
    <row r="12" spans="1:14">
      <c r="B12" s="81" t="s">
        <v>817</v>
      </c>
    </row>
    <row r="13" spans="1:14">
      <c r="B13" s="81" t="s">
        <v>818</v>
      </c>
    </row>
    <row r="14" spans="1:14">
      <c r="B14" s="81" t="s">
        <v>819</v>
      </c>
    </row>
    <row r="16" spans="1:14">
      <c r="B16" s="322" t="s">
        <v>1483</v>
      </c>
    </row>
    <row r="17" spans="2:2">
      <c r="B17" s="322" t="s">
        <v>1482</v>
      </c>
    </row>
    <row r="18" spans="2:2">
      <c r="B18" s="322" t="s">
        <v>1481</v>
      </c>
    </row>
    <row r="19" spans="2:2">
      <c r="B19" s="322" t="s">
        <v>1480</v>
      </c>
    </row>
    <row r="21" spans="2:2">
      <c r="B21" s="81" t="s">
        <v>820</v>
      </c>
    </row>
    <row r="22" spans="2:2">
      <c r="B22" s="81" t="s">
        <v>821</v>
      </c>
    </row>
    <row r="23" spans="2:2">
      <c r="B23" s="81" t="s">
        <v>822</v>
      </c>
    </row>
    <row r="24" spans="2:2">
      <c r="B24" s="81" t="s">
        <v>823</v>
      </c>
    </row>
    <row r="25" spans="2:2">
      <c r="B25" s="81" t="s">
        <v>824</v>
      </c>
    </row>
    <row r="27" spans="2:2">
      <c r="B27" s="81" t="s">
        <v>825</v>
      </c>
    </row>
    <row r="28" spans="2:2">
      <c r="B28" s="81" t="s">
        <v>826</v>
      </c>
    </row>
    <row r="29" spans="2:2">
      <c r="B29" s="81" t="s">
        <v>827</v>
      </c>
    </row>
    <row r="30" spans="2:2">
      <c r="B30" s="82" t="s">
        <v>828</v>
      </c>
    </row>
    <row r="32" spans="2:2">
      <c r="B32" s="81" t="s">
        <v>829</v>
      </c>
    </row>
    <row r="33" spans="2:2">
      <c r="B33" s="81" t="s">
        <v>830</v>
      </c>
    </row>
    <row r="34" spans="2:2">
      <c r="B34" s="83" t="s">
        <v>831</v>
      </c>
    </row>
    <row r="35" spans="2:2">
      <c r="B35" s="81" t="s">
        <v>832</v>
      </c>
    </row>
    <row r="37" spans="2:2">
      <c r="B37" s="84" t="s">
        <v>833</v>
      </c>
    </row>
    <row r="39" spans="2:2">
      <c r="B39" s="81" t="s">
        <v>834</v>
      </c>
    </row>
    <row r="40" spans="2:2">
      <c r="B40" s="81" t="s">
        <v>835</v>
      </c>
    </row>
    <row r="41" spans="2:2">
      <c r="B41" s="81" t="s">
        <v>836</v>
      </c>
    </row>
    <row r="42" spans="2:2">
      <c r="B42" s="83" t="s">
        <v>837</v>
      </c>
    </row>
    <row r="43" spans="2:2">
      <c r="B43" s="83" t="s">
        <v>838</v>
      </c>
    </row>
    <row r="44" spans="2:2">
      <c r="B44" s="83" t="s">
        <v>839</v>
      </c>
    </row>
    <row r="45" spans="2:2">
      <c r="B45" s="83" t="s">
        <v>840</v>
      </c>
    </row>
    <row r="46" spans="2:2">
      <c r="B46" s="83" t="s">
        <v>841</v>
      </c>
    </row>
    <row r="47" spans="2:2">
      <c r="B47" s="81" t="s">
        <v>842</v>
      </c>
    </row>
    <row r="48" spans="2:2">
      <c r="B48" s="83" t="s">
        <v>843</v>
      </c>
    </row>
    <row r="49" spans="1:14">
      <c r="B49" s="81" t="s">
        <v>844</v>
      </c>
    </row>
    <row r="50" spans="1:14">
      <c r="B50" s="83" t="s">
        <v>845</v>
      </c>
    </row>
    <row r="51" spans="1:14">
      <c r="B51" s="84" t="s">
        <v>846</v>
      </c>
    </row>
    <row r="53" spans="1:14">
      <c r="B53" s="81" t="s">
        <v>847</v>
      </c>
    </row>
    <row r="54" spans="1:14">
      <c r="B54" s="81" t="s">
        <v>848</v>
      </c>
    </row>
    <row r="55" spans="1:14">
      <c r="B55" s="81" t="s">
        <v>849</v>
      </c>
    </row>
    <row r="56" spans="1:14">
      <c r="B56" s="81" t="s">
        <v>850</v>
      </c>
    </row>
    <row r="58" spans="1:14">
      <c r="B58" s="81" t="s">
        <v>851</v>
      </c>
    </row>
    <row r="59" spans="1:14">
      <c r="B59" s="81" t="s">
        <v>852</v>
      </c>
    </row>
    <row r="60" spans="1:14">
      <c r="B60" s="81" t="s">
        <v>853</v>
      </c>
    </row>
    <row r="61" spans="1:14">
      <c r="B61" s="81" t="s">
        <v>854</v>
      </c>
    </row>
    <row r="64" spans="1:14">
      <c r="A64" t="s">
        <v>896</v>
      </c>
      <c r="B64" s="6" t="s">
        <v>855</v>
      </c>
      <c r="C64" s="6"/>
      <c r="D64" s="6"/>
      <c r="E64" s="6"/>
      <c r="F64" s="6"/>
      <c r="G64" s="6"/>
      <c r="H64" s="6"/>
      <c r="I64" s="6"/>
      <c r="J64" s="6"/>
      <c r="K64" s="6"/>
      <c r="L64"/>
      <c r="M64"/>
      <c r="N64"/>
    </row>
    <row r="65" spans="2:2">
      <c r="B65" s="81" t="s">
        <v>856</v>
      </c>
    </row>
    <row r="66" spans="2:2">
      <c r="B66" s="81" t="s">
        <v>857</v>
      </c>
    </row>
    <row r="67" spans="2:2">
      <c r="B67" s="81" t="s">
        <v>858</v>
      </c>
    </row>
    <row r="79" spans="2:2">
      <c r="B79" s="85"/>
    </row>
    <row r="88" spans="2:2">
      <c r="B88" s="81" t="s">
        <v>897</v>
      </c>
    </row>
    <row r="89" spans="2:2">
      <c r="B89" s="82" t="s">
        <v>859</v>
      </c>
    </row>
    <row r="90" spans="2:2">
      <c r="B90" s="81" t="s">
        <v>860</v>
      </c>
    </row>
    <row r="91" spans="2:2">
      <c r="B91" s="82" t="s">
        <v>861</v>
      </c>
    </row>
    <row r="98" spans="2:2">
      <c r="B98" s="86"/>
    </row>
    <row r="99" spans="2:2">
      <c r="B99" s="86"/>
    </row>
    <row r="100" spans="2:2">
      <c r="B100" s="86"/>
    </row>
    <row r="101" spans="2:2">
      <c r="B101" s="86"/>
    </row>
    <row r="102" spans="2:2">
      <c r="B102" s="86"/>
    </row>
    <row r="103" spans="2:2">
      <c r="B103" s="86"/>
    </row>
    <row r="106" spans="2:2">
      <c r="B106" s="84"/>
    </row>
    <row r="115" spans="2:2">
      <c r="B115" s="86"/>
    </row>
    <row r="119" spans="2:2">
      <c r="B119" s="81" t="s">
        <v>862</v>
      </c>
    </row>
    <row r="120" spans="2:2">
      <c r="B120" s="81" t="s">
        <v>863</v>
      </c>
    </row>
    <row r="121" spans="2:2">
      <c r="B121" s="81" t="s">
        <v>864</v>
      </c>
    </row>
    <row r="123" spans="2:2">
      <c r="B123" s="81" t="s">
        <v>865</v>
      </c>
    </row>
    <row r="124" spans="2:2">
      <c r="B124" s="86" t="s">
        <v>866</v>
      </c>
    </row>
    <row r="125" spans="2:2">
      <c r="B125" s="81" t="s">
        <v>867</v>
      </c>
    </row>
    <row r="129" spans="2:14">
      <c r="B129" s="86"/>
    </row>
    <row r="130" spans="2:14">
      <c r="B130" s="86"/>
    </row>
    <row r="131" spans="2:14">
      <c r="B131" s="86"/>
    </row>
    <row r="132" spans="2:14">
      <c r="B132" s="86"/>
    </row>
    <row r="133" spans="2:14">
      <c r="B133" s="86"/>
    </row>
    <row r="134" spans="2:14">
      <c r="B134" s="86" t="s">
        <v>868</v>
      </c>
    </row>
    <row r="135" spans="2:14">
      <c r="B135" s="86"/>
    </row>
    <row r="136" spans="2:14">
      <c r="B136" s="86" t="s">
        <v>869</v>
      </c>
    </row>
    <row r="137" spans="2:14">
      <c r="B137" s="86" t="s">
        <v>870</v>
      </c>
    </row>
    <row r="138" spans="2:14">
      <c r="B138" s="87" t="s">
        <v>871</v>
      </c>
    </row>
    <row r="139" spans="2:14">
      <c r="B139" s="86" t="s">
        <v>872</v>
      </c>
    </row>
    <row r="140" spans="2:14">
      <c r="B140" s="87" t="s">
        <v>873</v>
      </c>
      <c r="C140" s="87"/>
      <c r="D140" s="87"/>
      <c r="E140" s="87"/>
      <c r="F140" s="87"/>
      <c r="G140" s="87"/>
      <c r="H140" s="87"/>
      <c r="I140" s="87"/>
      <c r="J140" s="87"/>
      <c r="K140" s="87"/>
      <c r="L140" s="87"/>
      <c r="M140" s="87"/>
      <c r="N140" s="87"/>
    </row>
    <row r="141" spans="2:14">
      <c r="B141" s="87" t="s">
        <v>874</v>
      </c>
    </row>
    <row r="142" spans="2:14">
      <c r="B142" s="81" t="s">
        <v>875</v>
      </c>
    </row>
    <row r="143" spans="2:14">
      <c r="B143" s="81" t="s">
        <v>876</v>
      </c>
    </row>
    <row r="145" spans="2:2">
      <c r="B145" s="84" t="s">
        <v>877</v>
      </c>
    </row>
    <row r="146" spans="2:2">
      <c r="B146" s="84" t="s">
        <v>878</v>
      </c>
    </row>
    <row r="167" spans="2:14">
      <c r="B167" s="84"/>
    </row>
    <row r="168" spans="2:14">
      <c r="B168" s="86"/>
    </row>
    <row r="169" spans="2:14">
      <c r="B169" s="86"/>
      <c r="C169" s="86"/>
      <c r="D169" s="86"/>
      <c r="E169" s="86"/>
      <c r="F169" s="86"/>
      <c r="G169" s="86"/>
      <c r="H169" s="86"/>
      <c r="I169" s="86"/>
      <c r="J169" s="86"/>
      <c r="K169" s="86"/>
      <c r="L169" s="86"/>
      <c r="M169" s="86"/>
      <c r="N169" s="86"/>
    </row>
    <row r="170" spans="2:14">
      <c r="B170" s="86"/>
      <c r="C170" s="86"/>
      <c r="D170" s="86"/>
      <c r="E170" s="86"/>
      <c r="F170" s="86"/>
      <c r="G170" s="86"/>
      <c r="H170" s="86"/>
      <c r="I170" s="86"/>
      <c r="J170" s="86"/>
      <c r="K170" s="86"/>
      <c r="L170" s="86"/>
      <c r="M170" s="86"/>
      <c r="N170" s="86"/>
    </row>
    <row r="171" spans="2:14">
      <c r="B171" s="86"/>
      <c r="C171" s="86"/>
      <c r="D171" s="86"/>
      <c r="E171" s="86"/>
      <c r="F171" s="86"/>
      <c r="G171" s="86"/>
      <c r="H171" s="86"/>
      <c r="I171" s="86"/>
      <c r="J171" s="86"/>
      <c r="K171" s="86"/>
      <c r="L171" s="86"/>
      <c r="M171" s="86"/>
      <c r="N171" s="86"/>
    </row>
    <row r="172" spans="2:14">
      <c r="B172" s="86"/>
      <c r="C172" s="86"/>
      <c r="D172" s="86"/>
      <c r="E172" s="86"/>
      <c r="F172" s="86"/>
      <c r="G172" s="86"/>
      <c r="H172" s="86"/>
      <c r="I172" s="86"/>
      <c r="J172" s="86"/>
      <c r="K172" s="86"/>
      <c r="L172" s="86"/>
      <c r="M172" s="86"/>
      <c r="N172" s="86"/>
    </row>
    <row r="173" spans="2:14">
      <c r="B173" s="86" t="s">
        <v>879</v>
      </c>
      <c r="C173" s="86"/>
      <c r="D173" s="86"/>
      <c r="E173" s="86"/>
      <c r="F173" s="86"/>
      <c r="G173" s="86"/>
      <c r="H173" s="86"/>
      <c r="I173" s="86"/>
      <c r="J173" s="86"/>
      <c r="K173" s="86"/>
      <c r="L173" s="86"/>
      <c r="M173" s="86"/>
      <c r="N173" s="86"/>
    </row>
    <row r="174" spans="2:14">
      <c r="B174" s="86" t="s">
        <v>880</v>
      </c>
      <c r="C174" s="86"/>
      <c r="D174" s="86"/>
      <c r="E174" s="86"/>
      <c r="F174" s="86"/>
      <c r="G174" s="86"/>
      <c r="H174" s="86"/>
      <c r="I174" s="86"/>
      <c r="J174" s="86"/>
      <c r="K174" s="86"/>
      <c r="L174" s="86"/>
      <c r="M174" s="86"/>
      <c r="N174" s="86"/>
    </row>
    <row r="175" spans="2:14">
      <c r="B175" s="86" t="s">
        <v>881</v>
      </c>
      <c r="C175" s="86"/>
      <c r="D175" s="86"/>
      <c r="E175" s="86"/>
      <c r="F175" s="86"/>
      <c r="G175" s="86"/>
      <c r="H175" s="86"/>
      <c r="I175" s="86"/>
      <c r="J175" s="86"/>
      <c r="K175" s="86"/>
      <c r="L175" s="86"/>
      <c r="M175" s="86"/>
      <c r="N175" s="86"/>
    </row>
    <row r="176" spans="2:14">
      <c r="B176" s="86"/>
      <c r="C176" s="86"/>
      <c r="D176" s="86"/>
      <c r="E176" s="86"/>
      <c r="F176" s="86"/>
      <c r="G176" s="86"/>
      <c r="H176" s="86"/>
      <c r="I176" s="86"/>
      <c r="J176" s="86"/>
      <c r="K176" s="86"/>
      <c r="L176" s="86"/>
      <c r="M176" s="86"/>
      <c r="N176" s="86"/>
    </row>
    <row r="177" spans="1:14">
      <c r="A177" t="s">
        <v>896</v>
      </c>
      <c r="B177" s="88" t="s">
        <v>882</v>
      </c>
      <c r="C177" s="90"/>
      <c r="D177" s="90"/>
      <c r="E177" s="90"/>
      <c r="F177" s="90"/>
      <c r="G177" s="90"/>
      <c r="H177" s="90"/>
      <c r="I177" s="90"/>
      <c r="J177" s="90"/>
      <c r="K177" s="90"/>
      <c r="L177"/>
      <c r="M177"/>
      <c r="N177"/>
    </row>
    <row r="178" spans="1:14">
      <c r="B178" s="86"/>
      <c r="C178" s="86"/>
      <c r="D178" s="86"/>
      <c r="E178" s="86"/>
      <c r="F178" s="86"/>
      <c r="G178" s="86"/>
      <c r="H178" s="86"/>
      <c r="I178" s="86"/>
      <c r="J178" s="86"/>
      <c r="K178" s="86"/>
      <c r="L178" s="86"/>
      <c r="M178" s="86"/>
      <c r="N178" s="86"/>
    </row>
    <row r="179" spans="1:14">
      <c r="B179" s="86"/>
      <c r="C179" s="86"/>
      <c r="D179" s="86"/>
      <c r="E179" s="86"/>
      <c r="F179" s="86"/>
      <c r="G179" s="86"/>
      <c r="H179" s="86"/>
      <c r="I179" s="86"/>
      <c r="J179" s="86"/>
      <c r="K179" s="86"/>
      <c r="L179" s="86"/>
      <c r="M179" s="86"/>
      <c r="N179" s="86"/>
    </row>
    <row r="180" spans="1:14">
      <c r="B180" s="86"/>
      <c r="C180" s="86"/>
      <c r="D180" s="86"/>
      <c r="E180" s="86"/>
      <c r="F180" s="86"/>
      <c r="G180" s="86"/>
      <c r="H180" s="86"/>
      <c r="I180" s="86"/>
      <c r="J180" s="86"/>
      <c r="K180" s="86"/>
      <c r="L180" s="86"/>
      <c r="M180" s="86"/>
      <c r="N180" s="86"/>
    </row>
    <row r="181" spans="1:14">
      <c r="B181" s="86"/>
      <c r="C181" s="86"/>
      <c r="D181" s="86"/>
      <c r="E181" s="86"/>
      <c r="F181" s="86"/>
      <c r="G181" s="86"/>
      <c r="H181" s="86"/>
      <c r="I181" s="86"/>
      <c r="J181" s="86"/>
      <c r="K181" s="86"/>
      <c r="L181" s="86"/>
      <c r="M181" s="86"/>
      <c r="N181" s="86"/>
    </row>
    <row r="182" spans="1:14">
      <c r="B182" s="86"/>
      <c r="C182" s="86"/>
      <c r="D182" s="86"/>
      <c r="E182" s="86"/>
      <c r="F182" s="86"/>
      <c r="G182" s="86"/>
      <c r="H182" s="86"/>
      <c r="I182" s="86"/>
      <c r="J182" s="86"/>
      <c r="K182" s="86"/>
      <c r="L182" s="86"/>
      <c r="M182" s="86"/>
      <c r="N182" s="86"/>
    </row>
    <row r="183" spans="1:14">
      <c r="B183" s="86"/>
      <c r="C183" s="86"/>
      <c r="D183" s="86"/>
      <c r="E183" s="86"/>
      <c r="F183" s="86"/>
      <c r="G183" s="86"/>
      <c r="H183" s="86"/>
      <c r="I183" s="86"/>
      <c r="J183" s="86"/>
      <c r="K183" s="86"/>
      <c r="L183" s="86"/>
      <c r="M183" s="86"/>
      <c r="N183" s="86"/>
    </row>
    <row r="184" spans="1:14">
      <c r="B184" s="86"/>
      <c r="C184" s="86"/>
      <c r="D184" s="86"/>
      <c r="E184" s="86"/>
      <c r="F184" s="86"/>
      <c r="G184" s="86"/>
      <c r="H184" s="86"/>
      <c r="I184" s="86"/>
      <c r="J184" s="86"/>
      <c r="K184" s="86"/>
      <c r="L184" s="86"/>
      <c r="M184" s="86"/>
      <c r="N184" s="86"/>
    </row>
    <row r="185" spans="1:14">
      <c r="B185" s="86"/>
      <c r="C185" s="86"/>
      <c r="D185" s="86"/>
      <c r="E185" s="86"/>
      <c r="F185" s="86"/>
      <c r="G185" s="86"/>
      <c r="H185" s="86"/>
      <c r="I185" s="86"/>
      <c r="J185" s="86"/>
      <c r="K185" s="86"/>
      <c r="L185" s="86"/>
      <c r="M185" s="86"/>
      <c r="N185" s="86"/>
    </row>
    <row r="186" spans="1:14">
      <c r="B186" s="86"/>
      <c r="C186" s="86"/>
      <c r="D186" s="86"/>
      <c r="E186" s="86"/>
      <c r="F186" s="86"/>
      <c r="G186" s="86"/>
      <c r="H186" s="86"/>
      <c r="I186" s="86"/>
      <c r="J186" s="86"/>
      <c r="K186" s="86"/>
      <c r="L186" s="86"/>
      <c r="M186" s="86"/>
      <c r="N186" s="86"/>
    </row>
    <row r="187" spans="1:14">
      <c r="B187" s="86"/>
      <c r="C187" s="86"/>
      <c r="D187" s="86"/>
      <c r="E187" s="86"/>
      <c r="F187" s="86"/>
      <c r="G187" s="86"/>
      <c r="H187" s="86"/>
      <c r="I187" s="86"/>
      <c r="J187" s="86"/>
      <c r="K187" s="86"/>
      <c r="L187" s="86"/>
      <c r="M187" s="86"/>
      <c r="N187" s="86"/>
    </row>
    <row r="188" spans="1:14">
      <c r="B188" s="86" t="s">
        <v>883</v>
      </c>
      <c r="C188" s="86"/>
      <c r="D188" s="86"/>
      <c r="E188" s="86"/>
      <c r="F188" s="86"/>
      <c r="G188" s="86"/>
      <c r="H188" s="86"/>
      <c r="I188" s="86"/>
      <c r="J188" s="86"/>
      <c r="K188" s="86"/>
      <c r="L188" s="86"/>
      <c r="M188" s="86"/>
      <c r="N188" s="86"/>
    </row>
    <row r="189" spans="1:14">
      <c r="B189" s="86" t="s">
        <v>884</v>
      </c>
      <c r="C189" s="86"/>
      <c r="D189" s="86"/>
      <c r="E189" s="86"/>
      <c r="F189" s="86"/>
      <c r="G189" s="86"/>
      <c r="H189" s="86"/>
      <c r="I189" s="86"/>
      <c r="J189" s="86" t="s">
        <v>885</v>
      </c>
      <c r="K189" s="86"/>
      <c r="L189" s="86"/>
      <c r="M189" s="86"/>
      <c r="N189" s="86"/>
    </row>
    <row r="190" spans="1:14">
      <c r="B190" s="86"/>
      <c r="C190" s="86" t="s">
        <v>886</v>
      </c>
      <c r="D190" s="86"/>
      <c r="E190" s="86"/>
      <c r="F190" s="86"/>
      <c r="G190" s="86"/>
      <c r="H190" s="86"/>
      <c r="I190" s="86"/>
      <c r="J190" s="86"/>
      <c r="K190" s="86"/>
      <c r="L190" s="86"/>
      <c r="M190" s="86"/>
      <c r="N190" s="86"/>
    </row>
    <row r="191" spans="1:14">
      <c r="B191" s="86"/>
      <c r="C191" s="86" t="s">
        <v>887</v>
      </c>
      <c r="D191" s="86"/>
      <c r="E191" s="86"/>
      <c r="F191" s="86"/>
      <c r="G191" s="86"/>
      <c r="H191" s="86"/>
      <c r="I191" s="86"/>
      <c r="J191" s="86"/>
      <c r="K191" s="86"/>
      <c r="L191" s="86"/>
      <c r="M191" s="86"/>
      <c r="N191" s="86"/>
    </row>
    <row r="192" spans="1:14">
      <c r="B192" s="86" t="s">
        <v>888</v>
      </c>
      <c r="C192" s="86"/>
      <c r="D192" s="86"/>
      <c r="E192" s="86"/>
      <c r="F192" s="86"/>
      <c r="G192" s="86"/>
      <c r="H192" s="86"/>
      <c r="I192" s="86"/>
      <c r="J192" s="86"/>
      <c r="K192" s="86"/>
      <c r="L192" s="86"/>
      <c r="M192" s="86"/>
      <c r="N192" s="86"/>
    </row>
    <row r="193" spans="1:14">
      <c r="B193" s="86"/>
      <c r="C193" s="86" t="s">
        <v>889</v>
      </c>
      <c r="D193" s="86"/>
      <c r="E193" s="86"/>
      <c r="F193" s="86"/>
      <c r="G193" s="86"/>
      <c r="H193" s="86"/>
      <c r="I193" s="86"/>
      <c r="J193" s="86"/>
      <c r="K193" s="86"/>
      <c r="L193" s="86"/>
      <c r="M193" s="86"/>
      <c r="N193" s="86"/>
    </row>
    <row r="194" spans="1:14">
      <c r="B194" s="86"/>
      <c r="C194" s="86"/>
      <c r="D194" s="86"/>
      <c r="E194" s="86"/>
      <c r="F194" s="86"/>
      <c r="G194" s="86"/>
      <c r="H194" s="86"/>
      <c r="I194" s="86"/>
      <c r="J194" s="86"/>
      <c r="K194" s="86"/>
      <c r="L194" s="86"/>
      <c r="M194" s="86"/>
      <c r="N194" s="86"/>
    </row>
    <row r="195" spans="1:14">
      <c r="A195" t="s">
        <v>896</v>
      </c>
      <c r="B195" s="88" t="s">
        <v>890</v>
      </c>
      <c r="C195" s="90"/>
      <c r="D195" s="90"/>
      <c r="E195" s="90"/>
      <c r="F195" s="90"/>
      <c r="G195" s="90"/>
      <c r="H195" s="90"/>
      <c r="I195" s="90"/>
      <c r="J195" s="90"/>
      <c r="K195" s="90"/>
      <c r="L195"/>
      <c r="M195"/>
      <c r="N195"/>
    </row>
    <row r="196" spans="1:14">
      <c r="B196" s="86"/>
      <c r="C196" s="86"/>
      <c r="D196" s="86"/>
      <c r="E196" s="86"/>
      <c r="F196" s="86"/>
      <c r="G196" s="86"/>
      <c r="H196" s="86"/>
      <c r="I196" s="86"/>
      <c r="J196" s="86"/>
      <c r="K196" s="86"/>
      <c r="L196" s="86"/>
      <c r="M196" s="86"/>
      <c r="N196" s="86"/>
    </row>
    <row r="197" spans="1:14">
      <c r="B197" s="86"/>
      <c r="C197" s="86"/>
      <c r="D197" s="86"/>
      <c r="E197" s="86"/>
      <c r="F197" s="86"/>
      <c r="G197" s="86"/>
      <c r="H197" s="86"/>
      <c r="I197" s="86"/>
      <c r="J197" s="86"/>
      <c r="K197" s="86"/>
      <c r="L197" s="86"/>
      <c r="M197" s="86"/>
      <c r="N197" s="86"/>
    </row>
    <row r="198" spans="1:14">
      <c r="B198" s="86"/>
      <c r="C198" s="86"/>
      <c r="D198" s="86"/>
      <c r="E198" s="86"/>
      <c r="F198" s="86"/>
      <c r="G198" s="86"/>
      <c r="H198" s="86"/>
      <c r="I198" s="86"/>
      <c r="J198" s="86"/>
      <c r="K198" s="86"/>
      <c r="L198" s="86"/>
      <c r="M198" s="86"/>
      <c r="N198" s="86"/>
    </row>
    <row r="199" spans="1:14">
      <c r="B199" s="86"/>
      <c r="C199" s="86"/>
      <c r="D199" s="86"/>
      <c r="E199" s="86"/>
      <c r="F199" s="86"/>
      <c r="G199" s="86"/>
      <c r="H199" s="86"/>
      <c r="I199" s="86"/>
      <c r="J199" s="86"/>
      <c r="K199" s="86"/>
      <c r="L199" s="86"/>
      <c r="M199" s="86"/>
      <c r="N199" s="86"/>
    </row>
    <row r="200" spans="1:14">
      <c r="B200" s="86"/>
      <c r="C200" s="86"/>
      <c r="D200" s="86"/>
      <c r="E200" s="86"/>
      <c r="F200" s="86"/>
      <c r="G200" s="86"/>
      <c r="H200" s="86"/>
      <c r="I200" s="86"/>
      <c r="J200" s="86"/>
      <c r="K200" s="86"/>
      <c r="L200" s="86"/>
      <c r="M200" s="86"/>
      <c r="N200" s="86"/>
    </row>
    <row r="201" spans="1:14">
      <c r="B201" s="86"/>
      <c r="C201" s="86"/>
      <c r="D201" s="86"/>
      <c r="E201" s="86"/>
      <c r="F201" s="86"/>
      <c r="G201" s="86"/>
      <c r="H201" s="86"/>
      <c r="I201" s="86"/>
      <c r="J201" s="86"/>
      <c r="K201" s="86"/>
      <c r="L201" s="86"/>
      <c r="M201" s="86"/>
      <c r="N201" s="86"/>
    </row>
    <row r="202" spans="1:14">
      <c r="B202" s="86"/>
      <c r="C202" s="86"/>
      <c r="D202" s="86"/>
      <c r="E202" s="86"/>
      <c r="F202" s="86"/>
      <c r="G202" s="86"/>
      <c r="H202" s="86"/>
      <c r="I202" s="86"/>
      <c r="J202" s="86"/>
      <c r="K202" s="86"/>
      <c r="L202" s="86"/>
      <c r="M202" s="86"/>
      <c r="N202" s="86"/>
    </row>
    <row r="203" spans="1:14">
      <c r="C203" s="86"/>
      <c r="D203" s="86"/>
      <c r="E203" s="86"/>
      <c r="F203" s="86"/>
      <c r="G203" s="86"/>
      <c r="H203" s="86"/>
      <c r="I203" s="86"/>
      <c r="J203" s="86"/>
      <c r="K203" s="86"/>
      <c r="L203" s="86"/>
      <c r="M203" s="86"/>
      <c r="N203" s="86"/>
    </row>
    <row r="204" spans="1:14">
      <c r="B204" s="86"/>
      <c r="C204" s="86"/>
      <c r="D204" s="86"/>
      <c r="E204" s="86"/>
      <c r="F204" s="86"/>
      <c r="G204" s="86"/>
      <c r="H204" s="86"/>
      <c r="I204" s="86"/>
      <c r="J204" s="86"/>
      <c r="K204" s="86"/>
      <c r="L204" s="86"/>
      <c r="M204" s="86"/>
      <c r="N204" s="86"/>
    </row>
    <row r="205" spans="1:14">
      <c r="B205" s="86"/>
      <c r="C205" s="86"/>
      <c r="D205" s="86"/>
      <c r="E205" s="86"/>
      <c r="F205" s="86"/>
      <c r="G205" s="86"/>
      <c r="H205" s="86"/>
      <c r="I205" s="86"/>
      <c r="J205" s="86"/>
      <c r="K205" s="86"/>
      <c r="L205" s="86"/>
      <c r="M205" s="86"/>
      <c r="N205" s="86"/>
    </row>
    <row r="206" spans="1:14">
      <c r="B206" s="84"/>
      <c r="C206" s="86"/>
      <c r="D206" s="86"/>
      <c r="E206" s="86"/>
      <c r="F206" s="86"/>
      <c r="G206" s="86"/>
      <c r="H206" s="86"/>
      <c r="I206" s="86"/>
      <c r="J206" s="86"/>
      <c r="K206" s="86"/>
      <c r="L206" s="86"/>
      <c r="M206" s="86"/>
      <c r="N206" s="86"/>
    </row>
    <row r="207" spans="1:14">
      <c r="B207" s="86"/>
      <c r="C207" s="86"/>
      <c r="D207" s="86"/>
      <c r="E207" s="86"/>
      <c r="F207" s="86"/>
      <c r="G207" s="86"/>
      <c r="H207" s="86"/>
      <c r="I207" s="86"/>
      <c r="J207" s="86"/>
      <c r="K207" s="86"/>
      <c r="L207" s="86"/>
      <c r="M207" s="86"/>
      <c r="N207" s="86"/>
    </row>
    <row r="208" spans="1:14">
      <c r="B208" s="86"/>
      <c r="C208" s="86"/>
      <c r="D208" s="86"/>
      <c r="E208" s="86"/>
      <c r="F208" s="86"/>
      <c r="G208" s="86"/>
      <c r="H208" s="86"/>
      <c r="I208" s="86"/>
      <c r="J208" s="86"/>
      <c r="K208" s="86"/>
      <c r="L208" s="86"/>
      <c r="M208" s="86"/>
      <c r="N208" s="86"/>
    </row>
    <row r="209" spans="2:14">
      <c r="B209" s="86"/>
      <c r="C209" s="86"/>
      <c r="D209" s="86"/>
      <c r="E209" s="86"/>
      <c r="F209" s="86"/>
      <c r="G209" s="86"/>
      <c r="H209" s="86"/>
      <c r="I209" s="86"/>
      <c r="J209" s="86"/>
      <c r="K209" s="86"/>
      <c r="L209" s="86"/>
      <c r="M209" s="86"/>
      <c r="N209" s="86"/>
    </row>
    <row r="210" spans="2:14">
      <c r="B210" s="86"/>
      <c r="C210" s="86"/>
      <c r="D210" s="86"/>
      <c r="E210" s="86"/>
      <c r="F210" s="86"/>
      <c r="G210" s="86"/>
      <c r="H210" s="86"/>
      <c r="I210" s="86"/>
      <c r="J210" s="86"/>
      <c r="K210" s="86"/>
      <c r="L210" s="86"/>
      <c r="M210" s="86"/>
      <c r="N210" s="86"/>
    </row>
    <row r="211" spans="2:14">
      <c r="B211" s="86"/>
      <c r="C211" s="86"/>
      <c r="D211" s="86"/>
      <c r="E211" s="86"/>
      <c r="F211" s="86"/>
      <c r="G211" s="86"/>
      <c r="H211" s="86"/>
      <c r="I211" s="86"/>
      <c r="J211" s="86"/>
      <c r="K211" s="86"/>
      <c r="L211" s="86"/>
      <c r="M211" s="86"/>
      <c r="N211" s="86"/>
    </row>
    <row r="212" spans="2:14">
      <c r="B212" s="86"/>
      <c r="C212" s="86"/>
      <c r="D212" s="86"/>
      <c r="E212" s="86"/>
      <c r="F212" s="86"/>
      <c r="G212" s="86"/>
      <c r="H212" s="86"/>
      <c r="I212" s="86"/>
      <c r="J212" s="86"/>
      <c r="K212" s="86"/>
      <c r="L212" s="86"/>
      <c r="M212" s="86"/>
      <c r="N212" s="86"/>
    </row>
    <row r="213" spans="2:14">
      <c r="B213" s="86"/>
      <c r="C213" s="86"/>
      <c r="D213" s="86"/>
      <c r="E213" s="86"/>
      <c r="F213" s="86"/>
      <c r="G213" s="86"/>
      <c r="H213" s="86"/>
      <c r="I213" s="86"/>
      <c r="J213" s="86"/>
      <c r="K213" s="86"/>
      <c r="L213" s="86"/>
      <c r="M213" s="86"/>
      <c r="N213" s="86"/>
    </row>
    <row r="214" spans="2:14">
      <c r="B214" s="86"/>
      <c r="C214" s="86"/>
      <c r="D214" s="86"/>
      <c r="E214" s="86"/>
      <c r="F214" s="86"/>
      <c r="G214" s="86"/>
      <c r="H214" s="86"/>
      <c r="I214" s="86"/>
      <c r="J214" s="86"/>
      <c r="K214" s="86"/>
      <c r="L214" s="86"/>
      <c r="M214" s="86"/>
      <c r="N214" s="86"/>
    </row>
    <row r="215" spans="2:14">
      <c r="B215" s="86"/>
      <c r="C215" s="86"/>
      <c r="D215" s="86"/>
      <c r="E215" s="86"/>
      <c r="F215" s="86"/>
      <c r="G215" s="86"/>
      <c r="H215" s="86"/>
      <c r="I215" s="86"/>
      <c r="J215" s="86"/>
      <c r="K215" s="86"/>
      <c r="L215" s="86"/>
      <c r="M215" s="86"/>
      <c r="N215" s="86"/>
    </row>
    <row r="216" spans="2:14">
      <c r="B216" s="86"/>
      <c r="C216" s="86"/>
      <c r="D216" s="86"/>
      <c r="E216" s="86"/>
      <c r="F216" s="86"/>
      <c r="G216" s="86"/>
      <c r="H216" s="86"/>
      <c r="I216" s="86"/>
      <c r="J216" s="86"/>
      <c r="K216" s="86"/>
      <c r="L216" s="86"/>
      <c r="M216" s="86"/>
      <c r="N216" s="86"/>
    </row>
    <row r="217" spans="2:14">
      <c r="B217" s="86"/>
      <c r="C217" s="86"/>
      <c r="D217" s="86"/>
      <c r="E217" s="86"/>
      <c r="F217" s="86"/>
      <c r="G217" s="86"/>
      <c r="H217" s="86"/>
      <c r="I217" s="86"/>
      <c r="J217" s="86"/>
      <c r="K217" s="86"/>
      <c r="L217" s="86"/>
      <c r="M217" s="86"/>
      <c r="N217" s="86"/>
    </row>
    <row r="218" spans="2:14">
      <c r="B218" s="86"/>
      <c r="C218" s="86"/>
      <c r="D218" s="86"/>
      <c r="E218" s="86"/>
      <c r="F218" s="86"/>
      <c r="G218" s="86"/>
      <c r="H218" s="86"/>
      <c r="I218" s="86"/>
      <c r="J218" s="86"/>
      <c r="K218" s="86"/>
      <c r="L218" s="86"/>
      <c r="M218" s="86"/>
      <c r="N218" s="86"/>
    </row>
    <row r="219" spans="2:14">
      <c r="B219" s="86"/>
      <c r="C219" s="86"/>
      <c r="D219" s="86"/>
      <c r="E219" s="86"/>
      <c r="F219" s="86"/>
      <c r="G219" s="86"/>
      <c r="H219" s="86"/>
      <c r="I219" s="86"/>
      <c r="J219" s="86"/>
      <c r="K219" s="86"/>
      <c r="L219" s="86"/>
      <c r="M219" s="86"/>
      <c r="N219" s="86"/>
    </row>
    <row r="220" spans="2:14">
      <c r="B220" s="87" t="s">
        <v>891</v>
      </c>
      <c r="C220" s="86"/>
      <c r="D220" s="86"/>
      <c r="E220" s="86"/>
      <c r="F220" s="86"/>
      <c r="G220" s="86"/>
      <c r="H220" s="86"/>
      <c r="I220" s="86"/>
      <c r="J220" s="86"/>
      <c r="K220" s="86"/>
      <c r="L220" s="86"/>
      <c r="M220" s="86"/>
      <c r="N220" s="86"/>
    </row>
    <row r="221" spans="2:14">
      <c r="B221" s="86" t="s">
        <v>892</v>
      </c>
      <c r="C221" s="86"/>
      <c r="D221" s="86"/>
      <c r="E221" s="86"/>
      <c r="F221" s="86"/>
      <c r="G221" s="86"/>
      <c r="H221" s="86"/>
      <c r="I221" s="86"/>
      <c r="J221" s="86"/>
      <c r="K221" s="86"/>
      <c r="L221" s="86"/>
      <c r="M221" s="86"/>
      <c r="N221" s="86"/>
    </row>
    <row r="222" spans="2:14">
      <c r="B222" s="86" t="s">
        <v>893</v>
      </c>
      <c r="C222" s="86"/>
      <c r="D222" s="86"/>
      <c r="E222" s="86"/>
      <c r="F222" s="86"/>
      <c r="G222" s="86"/>
      <c r="H222" s="86"/>
      <c r="I222" s="86"/>
      <c r="J222" s="86"/>
      <c r="K222" s="86"/>
      <c r="L222" s="86"/>
      <c r="M222" s="86"/>
      <c r="N222" s="86"/>
    </row>
    <row r="223" spans="2:14">
      <c r="B223" s="86" t="s">
        <v>894</v>
      </c>
      <c r="C223" s="86"/>
      <c r="D223" s="86"/>
      <c r="E223" s="86"/>
      <c r="F223" s="86"/>
      <c r="G223" s="86"/>
      <c r="H223" s="86"/>
      <c r="I223" s="86"/>
      <c r="J223" s="86"/>
      <c r="K223" s="86"/>
      <c r="L223" s="86"/>
      <c r="M223" s="86"/>
      <c r="N223" s="86"/>
    </row>
    <row r="224" spans="2:14">
      <c r="B224" s="86"/>
      <c r="C224" s="86"/>
      <c r="D224" s="86"/>
      <c r="E224" s="86"/>
      <c r="F224" s="86"/>
      <c r="G224" s="86"/>
      <c r="H224" s="86"/>
      <c r="I224" s="86"/>
      <c r="J224" s="86"/>
      <c r="K224" s="86"/>
      <c r="L224" s="86"/>
      <c r="M224" s="86"/>
      <c r="N224" s="86"/>
    </row>
    <row r="225" spans="2:14">
      <c r="B225" s="86"/>
      <c r="C225" s="86"/>
      <c r="D225" s="86"/>
      <c r="E225" s="86"/>
      <c r="F225" s="86"/>
      <c r="G225" s="86"/>
      <c r="H225" s="86"/>
      <c r="I225" s="86"/>
      <c r="J225" s="86"/>
      <c r="K225" s="86"/>
      <c r="L225" s="86"/>
      <c r="M225" s="86"/>
      <c r="N225" s="86"/>
    </row>
    <row r="226" spans="2:14">
      <c r="B226" s="86"/>
      <c r="C226" s="86"/>
      <c r="D226" s="86"/>
      <c r="E226" s="86"/>
      <c r="F226" s="86"/>
      <c r="G226" s="86"/>
      <c r="H226" s="86"/>
      <c r="I226" s="86"/>
      <c r="J226" s="86"/>
      <c r="K226" s="86"/>
      <c r="L226" s="86"/>
      <c r="M226" s="86"/>
      <c r="N226" s="86"/>
    </row>
    <row r="227" spans="2:14">
      <c r="B227" s="86"/>
      <c r="C227" s="86"/>
      <c r="D227" s="86"/>
      <c r="E227" s="86"/>
      <c r="F227" s="86"/>
      <c r="G227" s="86"/>
      <c r="H227" s="86"/>
      <c r="I227" s="86"/>
      <c r="J227" s="86"/>
      <c r="K227" s="86"/>
      <c r="L227" s="86"/>
      <c r="M227" s="86"/>
      <c r="N227" s="86"/>
    </row>
    <row r="228" spans="2:14">
      <c r="B228" s="86"/>
      <c r="C228" s="86"/>
      <c r="D228" s="86"/>
      <c r="E228" s="86"/>
      <c r="F228" s="86"/>
      <c r="G228" s="86"/>
      <c r="H228" s="86"/>
      <c r="I228" s="86"/>
      <c r="J228" s="86"/>
      <c r="K228" s="86"/>
      <c r="L228" s="86"/>
      <c r="M228" s="86"/>
      <c r="N228" s="86"/>
    </row>
    <row r="229" spans="2:14">
      <c r="B229" s="86"/>
      <c r="C229" s="86"/>
      <c r="D229" s="86"/>
      <c r="E229" s="86"/>
      <c r="F229" s="86"/>
      <c r="G229" s="86"/>
      <c r="H229" s="86"/>
      <c r="I229" s="86"/>
      <c r="J229" s="86"/>
      <c r="K229" s="86"/>
      <c r="L229" s="86"/>
      <c r="M229" s="86"/>
      <c r="N229" s="86"/>
    </row>
    <row r="230" spans="2:14">
      <c r="B230" s="86"/>
      <c r="C230" s="86"/>
      <c r="D230" s="86"/>
      <c r="E230" s="86"/>
      <c r="F230" s="86"/>
      <c r="G230" s="86"/>
      <c r="H230" s="86"/>
      <c r="I230" s="86"/>
      <c r="J230" s="86"/>
      <c r="K230" s="86"/>
      <c r="L230" s="86"/>
      <c r="M230" s="86"/>
      <c r="N230" s="86"/>
    </row>
    <row r="231" spans="2:14">
      <c r="B231" s="86"/>
      <c r="C231" s="86"/>
      <c r="D231" s="86"/>
      <c r="E231" s="86"/>
      <c r="F231" s="86"/>
      <c r="G231" s="86"/>
      <c r="H231" s="86"/>
      <c r="I231" s="86"/>
      <c r="J231" s="86"/>
      <c r="K231" s="86"/>
      <c r="L231" s="86"/>
      <c r="M231" s="86"/>
      <c r="N231" s="86"/>
    </row>
    <row r="232" spans="2:14">
      <c r="B232" s="86"/>
      <c r="C232" s="86"/>
      <c r="D232" s="86"/>
      <c r="E232" s="86"/>
      <c r="F232" s="86"/>
      <c r="G232" s="86"/>
      <c r="H232" s="86"/>
      <c r="I232" s="86"/>
      <c r="J232" s="86"/>
      <c r="K232" s="86"/>
      <c r="L232" s="86"/>
      <c r="M232" s="86"/>
      <c r="N232" s="86"/>
    </row>
    <row r="233" spans="2:14">
      <c r="B233" s="86"/>
      <c r="C233" s="86"/>
      <c r="D233" s="86"/>
      <c r="E233" s="86"/>
      <c r="F233" s="86"/>
      <c r="G233" s="86"/>
      <c r="H233" s="86"/>
      <c r="I233" s="86"/>
      <c r="J233" s="86"/>
      <c r="K233" s="86"/>
      <c r="L233" s="86"/>
      <c r="M233" s="86"/>
      <c r="N233" s="86"/>
    </row>
    <row r="234" spans="2:14">
      <c r="B234" s="86"/>
      <c r="C234" s="86"/>
      <c r="D234" s="86"/>
      <c r="E234" s="86"/>
      <c r="F234" s="86"/>
      <c r="G234" s="86"/>
      <c r="H234" s="86"/>
      <c r="I234" s="86"/>
      <c r="J234" s="86"/>
      <c r="K234" s="86"/>
      <c r="L234" s="86"/>
      <c r="M234" s="86"/>
      <c r="N234" s="86"/>
    </row>
    <row r="235" spans="2:14">
      <c r="B235" s="86"/>
      <c r="C235" s="86"/>
      <c r="D235" s="86"/>
      <c r="E235" s="86"/>
      <c r="F235" s="86"/>
      <c r="G235" s="86"/>
      <c r="H235" s="86"/>
      <c r="I235" s="86"/>
      <c r="J235" s="86"/>
      <c r="K235" s="86"/>
      <c r="L235" s="86"/>
      <c r="M235" s="86"/>
      <c r="N235" s="86"/>
    </row>
    <row r="236" spans="2:14">
      <c r="B236" s="86"/>
      <c r="C236" s="86"/>
      <c r="D236" s="86"/>
      <c r="E236" s="86"/>
      <c r="F236" s="86"/>
      <c r="G236" s="86"/>
      <c r="H236" s="86"/>
      <c r="I236" s="86"/>
      <c r="J236" s="86"/>
      <c r="K236" s="86"/>
      <c r="L236" s="86"/>
      <c r="M236" s="86"/>
      <c r="N236" s="86"/>
    </row>
    <row r="237" spans="2:14">
      <c r="B237" s="86"/>
      <c r="C237" s="86"/>
      <c r="D237" s="86"/>
      <c r="E237" s="86"/>
      <c r="F237" s="86"/>
      <c r="G237" s="86"/>
      <c r="H237" s="86"/>
      <c r="I237" s="86"/>
      <c r="J237" s="86"/>
      <c r="K237" s="86"/>
      <c r="L237" s="86"/>
      <c r="M237" s="86"/>
      <c r="N237" s="86"/>
    </row>
    <row r="238" spans="2:14">
      <c r="B238" s="86"/>
      <c r="C238" s="86"/>
      <c r="D238" s="86"/>
      <c r="E238" s="86"/>
      <c r="F238" s="86"/>
      <c r="G238" s="86"/>
      <c r="H238" s="86"/>
      <c r="I238" s="86"/>
      <c r="J238" s="86"/>
      <c r="K238" s="86"/>
      <c r="L238" s="86"/>
      <c r="M238" s="86"/>
      <c r="N238" s="86"/>
    </row>
    <row r="239" spans="2:14">
      <c r="B239" s="86"/>
      <c r="C239" s="86"/>
      <c r="D239" s="86"/>
      <c r="E239" s="86"/>
      <c r="F239" s="86"/>
      <c r="G239" s="86"/>
      <c r="H239" s="86"/>
      <c r="I239" s="86"/>
      <c r="J239" s="86"/>
      <c r="K239" s="86"/>
      <c r="L239" s="86"/>
      <c r="M239" s="86"/>
      <c r="N239" s="86"/>
    </row>
    <row r="240" spans="2:14">
      <c r="B240" s="86" t="s">
        <v>895</v>
      </c>
      <c r="C240" s="86"/>
      <c r="D240" s="86"/>
      <c r="E240" s="86"/>
      <c r="F240" s="86"/>
      <c r="G240" s="86"/>
      <c r="H240" s="86"/>
      <c r="I240" s="86"/>
      <c r="J240" s="86"/>
      <c r="K240" s="86"/>
      <c r="L240" s="86"/>
      <c r="M240" s="86"/>
      <c r="N240" s="86"/>
    </row>
    <row r="241" spans="2:14">
      <c r="B241" s="86"/>
      <c r="C241" s="86"/>
      <c r="D241" s="86"/>
      <c r="E241" s="86"/>
      <c r="F241" s="86"/>
      <c r="G241" s="86"/>
      <c r="H241" s="86"/>
      <c r="I241" s="86"/>
      <c r="J241" s="86"/>
      <c r="K241" s="86"/>
      <c r="L241" s="86"/>
      <c r="M241" s="86"/>
      <c r="N241" s="86"/>
    </row>
    <row r="242" spans="2:14">
      <c r="B242" s="86"/>
      <c r="C242" s="86"/>
      <c r="D242" s="86"/>
      <c r="E242" s="86"/>
      <c r="F242" s="86"/>
      <c r="G242" s="86"/>
      <c r="H242" s="86"/>
      <c r="I242" s="86"/>
      <c r="J242" s="86"/>
      <c r="K242" s="86"/>
      <c r="L242" s="86"/>
      <c r="M242" s="86"/>
      <c r="N242" s="86"/>
    </row>
    <row r="243" spans="2:14">
      <c r="B243" s="86"/>
      <c r="C243" s="86"/>
      <c r="D243" s="86"/>
      <c r="E243" s="86"/>
      <c r="F243" s="86"/>
      <c r="G243" s="86"/>
      <c r="H243" s="86"/>
      <c r="I243" s="86"/>
      <c r="J243" s="86"/>
      <c r="K243" s="86"/>
      <c r="L243" s="86"/>
      <c r="M243" s="86"/>
      <c r="N243" s="86"/>
    </row>
    <row r="255" spans="2:14">
      <c r="B255" s="86"/>
    </row>
    <row r="256" spans="2:14">
      <c r="B256" s="86"/>
    </row>
    <row r="259" spans="2:2">
      <c r="B259" s="86"/>
    </row>
    <row r="260" spans="2:2">
      <c r="B260" s="86"/>
    </row>
    <row r="261" spans="2:2">
      <c r="B261" s="86"/>
    </row>
    <row r="262" spans="2:2">
      <c r="B262" s="86"/>
    </row>
    <row r="263" spans="2:2">
      <c r="B263" s="86"/>
    </row>
    <row r="264" spans="2:2">
      <c r="B264" s="86"/>
    </row>
    <row r="265" spans="2:2">
      <c r="B265" s="86"/>
    </row>
    <row r="266" spans="2:2">
      <c r="B266" s="86"/>
    </row>
    <row r="267" spans="2:2">
      <c r="B267" s="86"/>
    </row>
    <row r="268" spans="2:2">
      <c r="B268" s="86"/>
    </row>
    <row r="269" spans="2:2">
      <c r="B269" s="86"/>
    </row>
    <row r="270" spans="2:2">
      <c r="B270" s="86"/>
    </row>
    <row r="271" spans="2:2">
      <c r="B271" s="86"/>
    </row>
    <row r="273" spans="2:2">
      <c r="B273" s="86"/>
    </row>
    <row r="274" spans="2:2">
      <c r="B274" s="86"/>
    </row>
    <row r="291" spans="2:2">
      <c r="B291" s="84"/>
    </row>
    <row r="304" spans="2:2">
      <c r="B304" s="84"/>
    </row>
    <row r="324" spans="2:2">
      <c r="B324" s="84"/>
    </row>
    <row r="333" spans="2:2">
      <c r="B333" s="84"/>
    </row>
    <row r="334" spans="2:2">
      <c r="B334" s="84"/>
    </row>
    <row r="335" spans="2:2">
      <c r="B335" s="84"/>
    </row>
    <row r="336" spans="2:2">
      <c r="B336" s="84"/>
    </row>
    <row r="337" spans="2:2">
      <c r="B337" s="84"/>
    </row>
    <row r="338" spans="2:2">
      <c r="B338" s="84"/>
    </row>
    <row r="339" spans="2:2">
      <c r="B339" s="84"/>
    </row>
    <row r="340" spans="2:2">
      <c r="B340" s="84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71E425-7D5C-47F8-BEAB-8C31F4CF287E}">
  <dimension ref="A2:S524"/>
  <sheetViews>
    <sheetView showGridLines="0" zoomScale="70" zoomScaleNormal="70" workbookViewId="0">
      <selection activeCell="N30" sqref="N30"/>
    </sheetView>
  </sheetViews>
  <sheetFormatPr defaultRowHeight="17.399999999999999"/>
  <cols>
    <col min="1" max="1" width="3.59765625" customWidth="1"/>
    <col min="2" max="2" width="8.796875" customWidth="1"/>
  </cols>
  <sheetData>
    <row r="2" spans="1:13" ht="30">
      <c r="A2" t="s">
        <v>747</v>
      </c>
      <c r="B2" s="3" t="s">
        <v>320</v>
      </c>
      <c r="C2" s="3"/>
      <c r="D2" s="3"/>
      <c r="E2" s="3"/>
      <c r="F2" s="3"/>
      <c r="G2" s="3"/>
      <c r="H2" s="3"/>
      <c r="I2" s="3"/>
      <c r="J2" s="3"/>
      <c r="K2" s="3"/>
      <c r="L2" s="3"/>
      <c r="M2" s="3"/>
    </row>
    <row r="4" spans="1:13">
      <c r="B4" t="s">
        <v>634</v>
      </c>
    </row>
    <row r="5" spans="1:13">
      <c r="B5" t="s">
        <v>635</v>
      </c>
    </row>
    <row r="6" spans="1:13">
      <c r="B6" t="s">
        <v>637</v>
      </c>
    </row>
    <row r="8" spans="1:13">
      <c r="B8" t="s">
        <v>638</v>
      </c>
    </row>
    <row r="9" spans="1:13">
      <c r="B9" t="s">
        <v>639</v>
      </c>
    </row>
    <row r="10" spans="1:13">
      <c r="B10" t="s">
        <v>653</v>
      </c>
    </row>
    <row r="12" spans="1:13">
      <c r="B12" t="s">
        <v>654</v>
      </c>
    </row>
    <row r="13" spans="1:13">
      <c r="B13" t="s">
        <v>655</v>
      </c>
    </row>
    <row r="14" spans="1:13">
      <c r="B14" t="s">
        <v>656</v>
      </c>
    </row>
    <row r="15" spans="1:13">
      <c r="B15" t="s">
        <v>748</v>
      </c>
    </row>
    <row r="17" spans="1:13">
      <c r="B17" t="s">
        <v>749</v>
      </c>
    </row>
    <row r="18" spans="1:13">
      <c r="B18" t="s">
        <v>750</v>
      </c>
    </row>
    <row r="21" spans="1:13" ht="30">
      <c r="B21" s="3" t="s">
        <v>319</v>
      </c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</row>
    <row r="23" spans="1:13">
      <c r="A23" t="s">
        <v>747</v>
      </c>
      <c r="B23" s="6" t="s">
        <v>253</v>
      </c>
      <c r="C23" s="6"/>
      <c r="D23" s="6"/>
      <c r="E23" s="6"/>
      <c r="F23" s="6"/>
      <c r="G23" s="6"/>
      <c r="H23" s="6"/>
      <c r="I23" s="6"/>
      <c r="J23" s="6"/>
      <c r="K23" s="6"/>
    </row>
    <row r="49" spans="1:11">
      <c r="B49" t="s">
        <v>254</v>
      </c>
    </row>
    <row r="50" spans="1:11">
      <c r="B50" t="s">
        <v>256</v>
      </c>
    </row>
    <row r="51" spans="1:11">
      <c r="B51" t="s">
        <v>255</v>
      </c>
    </row>
    <row r="52" spans="1:11">
      <c r="B52" t="s">
        <v>257</v>
      </c>
    </row>
    <row r="53" spans="1:11">
      <c r="B53" t="s">
        <v>258</v>
      </c>
    </row>
    <row r="56" spans="1:11">
      <c r="A56" t="s">
        <v>747</v>
      </c>
      <c r="B56" s="6" t="s">
        <v>259</v>
      </c>
      <c r="C56" s="6"/>
      <c r="D56" s="6"/>
      <c r="E56" s="6"/>
      <c r="F56" s="6"/>
      <c r="G56" s="6"/>
      <c r="H56" s="6"/>
      <c r="I56" s="6"/>
      <c r="J56" s="6"/>
      <c r="K56" s="6"/>
    </row>
    <row r="69" spans="2:2">
      <c r="B69" t="s">
        <v>290</v>
      </c>
    </row>
    <row r="70" spans="2:2">
      <c r="B70" t="s">
        <v>291</v>
      </c>
    </row>
    <row r="71" spans="2:2">
      <c r="B71" t="s">
        <v>292</v>
      </c>
    </row>
    <row r="72" spans="2:2">
      <c r="B72" t="s">
        <v>293</v>
      </c>
    </row>
    <row r="85" spans="2:9">
      <c r="B85" t="s">
        <v>294</v>
      </c>
    </row>
    <row r="86" spans="2:9">
      <c r="B86" t="s">
        <v>295</v>
      </c>
    </row>
    <row r="87" spans="2:9">
      <c r="B87" t="s">
        <v>296</v>
      </c>
    </row>
    <row r="88" spans="2:9">
      <c r="B88" t="s">
        <v>297</v>
      </c>
    </row>
    <row r="89" spans="2:9">
      <c r="B89" t="s">
        <v>298</v>
      </c>
    </row>
    <row r="91" spans="2:9">
      <c r="I91" t="s">
        <v>315</v>
      </c>
    </row>
    <row r="92" spans="2:9">
      <c r="I92" t="s">
        <v>316</v>
      </c>
    </row>
    <row r="93" spans="2:9">
      <c r="I93" t="s">
        <v>317</v>
      </c>
    </row>
    <row r="100" spans="2:2">
      <c r="B100" t="s">
        <v>299</v>
      </c>
    </row>
    <row r="101" spans="2:2">
      <c r="B101" t="s">
        <v>300</v>
      </c>
    </row>
    <row r="113" spans="2:2">
      <c r="B113" t="s">
        <v>301</v>
      </c>
    </row>
    <row r="114" spans="2:2">
      <c r="B114" t="s">
        <v>302</v>
      </c>
    </row>
    <row r="136" spans="2:2">
      <c r="B136" t="s">
        <v>303</v>
      </c>
    </row>
    <row r="137" spans="2:2">
      <c r="B137" t="s">
        <v>304</v>
      </c>
    </row>
    <row r="139" spans="2:2">
      <c r="B139" t="s">
        <v>305</v>
      </c>
    </row>
    <row r="140" spans="2:2">
      <c r="B140" t="s">
        <v>306</v>
      </c>
    </row>
    <row r="143" spans="2:2">
      <c r="B143" t="s">
        <v>307</v>
      </c>
    </row>
    <row r="144" spans="2:2">
      <c r="B144" t="s">
        <v>308</v>
      </c>
    </row>
    <row r="145" spans="2:2">
      <c r="B145" t="s">
        <v>309</v>
      </c>
    </row>
    <row r="146" spans="2:2">
      <c r="B146" t="s">
        <v>310</v>
      </c>
    </row>
    <row r="147" spans="2:2">
      <c r="B147" t="s">
        <v>311</v>
      </c>
    </row>
    <row r="148" spans="2:2">
      <c r="B148" t="s">
        <v>312</v>
      </c>
    </row>
    <row r="150" spans="2:2">
      <c r="B150" t="s">
        <v>313</v>
      </c>
    </row>
    <row r="151" spans="2:2">
      <c r="B151" t="s">
        <v>314</v>
      </c>
    </row>
    <row r="166" spans="1:11">
      <c r="A166" t="s">
        <v>747</v>
      </c>
      <c r="B166" s="6" t="s">
        <v>318</v>
      </c>
      <c r="C166" s="6"/>
      <c r="D166" s="6"/>
      <c r="E166" s="6"/>
      <c r="F166" s="6"/>
      <c r="G166" s="6"/>
      <c r="H166" s="6"/>
      <c r="I166" s="6"/>
      <c r="J166" s="6"/>
      <c r="K166" s="6"/>
    </row>
    <row r="168" spans="1:11">
      <c r="B168" s="1" t="s">
        <v>321</v>
      </c>
    </row>
    <row r="169" spans="1:11">
      <c r="B169" t="s">
        <v>357</v>
      </c>
    </row>
    <row r="170" spans="1:11">
      <c r="C170" s="8" t="s">
        <v>354</v>
      </c>
    </row>
    <row r="172" spans="1:11">
      <c r="B172" t="s">
        <v>322</v>
      </c>
    </row>
    <row r="173" spans="1:11">
      <c r="B173" s="7" t="s">
        <v>355</v>
      </c>
    </row>
    <row r="174" spans="1:11">
      <c r="B174" s="7" t="s">
        <v>356</v>
      </c>
    </row>
    <row r="175" spans="1:11">
      <c r="B175" s="15" t="s">
        <v>323</v>
      </c>
    </row>
    <row r="176" spans="1:11">
      <c r="B176" s="15" t="s">
        <v>324</v>
      </c>
    </row>
    <row r="177" spans="2:2">
      <c r="B177" s="15" t="s">
        <v>325</v>
      </c>
    </row>
    <row r="178" spans="2:2">
      <c r="B178" s="15" t="s">
        <v>326</v>
      </c>
    </row>
    <row r="179" spans="2:2">
      <c r="B179" s="15" t="s">
        <v>327</v>
      </c>
    </row>
    <row r="180" spans="2:2">
      <c r="B180" s="15" t="s">
        <v>328</v>
      </c>
    </row>
    <row r="181" spans="2:2">
      <c r="B181" s="15" t="s">
        <v>329</v>
      </c>
    </row>
    <row r="183" spans="2:2">
      <c r="B183" t="s">
        <v>330</v>
      </c>
    </row>
    <row r="197" spans="2:2">
      <c r="B197" t="s">
        <v>331</v>
      </c>
    </row>
    <row r="199" spans="2:2">
      <c r="B199" t="s">
        <v>332</v>
      </c>
    </row>
    <row r="200" spans="2:2">
      <c r="B200" t="s">
        <v>333</v>
      </c>
    </row>
    <row r="214" spans="2:3">
      <c r="B214" s="1" t="s">
        <v>334</v>
      </c>
    </row>
    <row r="215" spans="2:3">
      <c r="B215" t="s">
        <v>358</v>
      </c>
    </row>
    <row r="216" spans="2:3">
      <c r="C216" t="s">
        <v>335</v>
      </c>
    </row>
    <row r="230" spans="2:2">
      <c r="B230" t="s">
        <v>336</v>
      </c>
    </row>
    <row r="231" spans="2:2">
      <c r="B231" t="s">
        <v>352</v>
      </c>
    </row>
    <row r="232" spans="2:2">
      <c r="B232" s="7" t="s">
        <v>359</v>
      </c>
    </row>
    <row r="233" spans="2:2">
      <c r="B233" s="7" t="s">
        <v>369</v>
      </c>
    </row>
    <row r="234" spans="2:2">
      <c r="B234" s="7" t="s">
        <v>360</v>
      </c>
    </row>
    <row r="235" spans="2:2">
      <c r="B235" s="7" t="s">
        <v>361</v>
      </c>
    </row>
    <row r="236" spans="2:2">
      <c r="B236" s="7" t="s">
        <v>353</v>
      </c>
    </row>
    <row r="237" spans="2:2">
      <c r="B237" s="7" t="s">
        <v>362</v>
      </c>
    </row>
    <row r="238" spans="2:2">
      <c r="B238" s="7" t="s">
        <v>363</v>
      </c>
    </row>
    <row r="239" spans="2:2">
      <c r="B239" t="s">
        <v>353</v>
      </c>
    </row>
    <row r="240" spans="2:2">
      <c r="B240" t="s">
        <v>337</v>
      </c>
    </row>
    <row r="241" spans="2:2">
      <c r="B241" s="7" t="s">
        <v>364</v>
      </c>
    </row>
    <row r="242" spans="2:2">
      <c r="B242" s="7" t="s">
        <v>365</v>
      </c>
    </row>
    <row r="243" spans="2:2">
      <c r="B243" s="7" t="s">
        <v>366</v>
      </c>
    </row>
    <row r="244" spans="2:2">
      <c r="B244" s="7" t="s">
        <v>367</v>
      </c>
    </row>
    <row r="245" spans="2:2">
      <c r="B245" s="7" t="s">
        <v>368</v>
      </c>
    </row>
    <row r="247" spans="2:2">
      <c r="B247" t="s">
        <v>338</v>
      </c>
    </row>
    <row r="248" spans="2:2">
      <c r="B248" t="s">
        <v>339</v>
      </c>
    </row>
    <row r="249" spans="2:2">
      <c r="B249" t="s">
        <v>340</v>
      </c>
    </row>
    <row r="250" spans="2:2">
      <c r="B250" t="s">
        <v>341</v>
      </c>
    </row>
    <row r="271" spans="2:2">
      <c r="B271" t="s">
        <v>342</v>
      </c>
    </row>
    <row r="272" spans="2:2">
      <c r="B272" s="7" t="s">
        <v>343</v>
      </c>
    </row>
    <row r="273" spans="1:15">
      <c r="B273" s="7" t="s">
        <v>344</v>
      </c>
    </row>
    <row r="274" spans="1:15">
      <c r="B274" s="7" t="s">
        <v>345</v>
      </c>
    </row>
    <row r="275" spans="1:15">
      <c r="B275" s="7" t="s">
        <v>346</v>
      </c>
    </row>
    <row r="276" spans="1:15">
      <c r="B276" t="s">
        <v>347</v>
      </c>
    </row>
    <row r="277" spans="1:15">
      <c r="B277" s="7" t="s">
        <v>348</v>
      </c>
    </row>
    <row r="278" spans="1:15">
      <c r="B278" s="7" t="s">
        <v>349</v>
      </c>
    </row>
    <row r="279" spans="1:15">
      <c r="B279" s="7" t="s">
        <v>350</v>
      </c>
    </row>
    <row r="280" spans="1:15">
      <c r="B280" s="7" t="s">
        <v>351</v>
      </c>
    </row>
    <row r="282" spans="1:15">
      <c r="A282" t="s">
        <v>747</v>
      </c>
      <c r="B282" s="16" t="s">
        <v>412</v>
      </c>
      <c r="C282" s="16"/>
      <c r="D282" s="16"/>
      <c r="E282" s="16"/>
      <c r="F282" s="16"/>
      <c r="G282" s="16"/>
      <c r="H282" s="16"/>
      <c r="I282" s="16"/>
      <c r="J282" s="16"/>
      <c r="K282" s="16"/>
    </row>
    <row r="284" spans="1:15">
      <c r="B284" t="s">
        <v>636</v>
      </c>
    </row>
    <row r="286" spans="1:15">
      <c r="B286" s="1"/>
    </row>
    <row r="287" spans="1:15">
      <c r="O287" s="1" t="s">
        <v>392</v>
      </c>
    </row>
    <row r="288" spans="1:15">
      <c r="O288" t="s">
        <v>376</v>
      </c>
    </row>
    <row r="289" spans="15:15">
      <c r="O289" t="s">
        <v>377</v>
      </c>
    </row>
    <row r="290" spans="15:15">
      <c r="O290" t="s">
        <v>378</v>
      </c>
    </row>
    <row r="291" spans="15:15">
      <c r="O291" t="s">
        <v>379</v>
      </c>
    </row>
    <row r="292" spans="15:15">
      <c r="O292" t="s">
        <v>381</v>
      </c>
    </row>
    <row r="293" spans="15:15">
      <c r="O293" t="s">
        <v>380</v>
      </c>
    </row>
    <row r="295" spans="15:15">
      <c r="O295" t="s">
        <v>382</v>
      </c>
    </row>
    <row r="296" spans="15:15">
      <c r="O296" t="s">
        <v>383</v>
      </c>
    </row>
    <row r="298" spans="15:15">
      <c r="O298" t="s">
        <v>413</v>
      </c>
    </row>
    <row r="299" spans="15:15">
      <c r="O299" t="s">
        <v>424</v>
      </c>
    </row>
    <row r="307" spans="2:15">
      <c r="O307" s="1" t="s">
        <v>393</v>
      </c>
    </row>
    <row r="308" spans="2:15">
      <c r="B308" s="1"/>
    </row>
    <row r="313" spans="2:15">
      <c r="O313" t="s">
        <v>384</v>
      </c>
    </row>
    <row r="314" spans="2:15">
      <c r="O314" t="s">
        <v>385</v>
      </c>
    </row>
    <row r="315" spans="2:15">
      <c r="O315" t="s">
        <v>386</v>
      </c>
    </row>
    <row r="316" spans="2:15">
      <c r="O316" t="s">
        <v>387</v>
      </c>
    </row>
    <row r="317" spans="2:15">
      <c r="O317" t="s">
        <v>388</v>
      </c>
    </row>
    <row r="318" spans="2:15">
      <c r="O318" t="s">
        <v>389</v>
      </c>
    </row>
    <row r="320" spans="2:15">
      <c r="O320" t="s">
        <v>390</v>
      </c>
    </row>
    <row r="321" spans="15:15">
      <c r="O321" t="s">
        <v>391</v>
      </c>
    </row>
    <row r="323" spans="15:15">
      <c r="O323" t="s">
        <v>414</v>
      </c>
    </row>
    <row r="324" spans="15:15">
      <c r="O324" t="s">
        <v>415</v>
      </c>
    </row>
    <row r="352" spans="19:19">
      <c r="S352" s="1" t="s">
        <v>416</v>
      </c>
    </row>
    <row r="353" spans="19:19">
      <c r="S353" t="s">
        <v>394</v>
      </c>
    </row>
    <row r="354" spans="19:19">
      <c r="S354" t="s">
        <v>395</v>
      </c>
    </row>
    <row r="355" spans="19:19">
      <c r="S355" t="s">
        <v>396</v>
      </c>
    </row>
    <row r="357" spans="19:19">
      <c r="S357" t="s">
        <v>418</v>
      </c>
    </row>
    <row r="358" spans="19:19">
      <c r="S358" t="s">
        <v>419</v>
      </c>
    </row>
    <row r="359" spans="19:19">
      <c r="S359" t="s">
        <v>417</v>
      </c>
    </row>
    <row r="394" spans="15:19">
      <c r="S394" t="s">
        <v>420</v>
      </c>
    </row>
    <row r="395" spans="15:19">
      <c r="S395" t="s">
        <v>421</v>
      </c>
    </row>
    <row r="400" spans="15:19">
      <c r="O400" s="1" t="s">
        <v>398</v>
      </c>
    </row>
    <row r="401" spans="15:15">
      <c r="O401" t="s">
        <v>370</v>
      </c>
    </row>
    <row r="402" spans="15:15">
      <c r="O402" t="s">
        <v>371</v>
      </c>
    </row>
    <row r="403" spans="15:15">
      <c r="O403" t="s">
        <v>372</v>
      </c>
    </row>
    <row r="405" spans="15:15">
      <c r="O405" t="s">
        <v>373</v>
      </c>
    </row>
    <row r="406" spans="15:15">
      <c r="O406" t="s">
        <v>374</v>
      </c>
    </row>
    <row r="407" spans="15:15">
      <c r="O407" t="s">
        <v>375</v>
      </c>
    </row>
    <row r="409" spans="15:15">
      <c r="O409" t="s">
        <v>397</v>
      </c>
    </row>
    <row r="410" spans="15:15">
      <c r="O410" t="s">
        <v>399</v>
      </c>
    </row>
    <row r="411" spans="15:15">
      <c r="O411" t="s">
        <v>400</v>
      </c>
    </row>
    <row r="413" spans="15:15">
      <c r="O413" t="s">
        <v>422</v>
      </c>
    </row>
    <row r="425" spans="15:15">
      <c r="O425" s="1" t="s">
        <v>410</v>
      </c>
    </row>
    <row r="426" spans="15:15">
      <c r="O426" t="s">
        <v>401</v>
      </c>
    </row>
    <row r="427" spans="15:15">
      <c r="O427" t="s">
        <v>402</v>
      </c>
    </row>
    <row r="429" spans="15:15">
      <c r="O429" t="s">
        <v>403</v>
      </c>
    </row>
    <row r="430" spans="15:15">
      <c r="O430" t="s">
        <v>404</v>
      </c>
    </row>
    <row r="432" spans="15:15">
      <c r="O432" t="s">
        <v>423</v>
      </c>
    </row>
    <row r="465" spans="15:15">
      <c r="O465" t="s">
        <v>425</v>
      </c>
    </row>
    <row r="466" spans="15:15">
      <c r="O466" t="s">
        <v>426</v>
      </c>
    </row>
    <row r="471" spans="15:15">
      <c r="O471" s="1" t="s">
        <v>405</v>
      </c>
    </row>
    <row r="472" spans="15:15">
      <c r="O472" t="s">
        <v>406</v>
      </c>
    </row>
    <row r="473" spans="15:15">
      <c r="O473" t="s">
        <v>407</v>
      </c>
    </row>
    <row r="474" spans="15:15">
      <c r="O474" t="s">
        <v>408</v>
      </c>
    </row>
    <row r="476" spans="15:15">
      <c r="O476" t="s">
        <v>427</v>
      </c>
    </row>
    <row r="520" spans="19:19">
      <c r="S520" s="1" t="s">
        <v>409</v>
      </c>
    </row>
    <row r="521" spans="19:19">
      <c r="S521" t="s">
        <v>411</v>
      </c>
    </row>
    <row r="523" spans="19:19">
      <c r="S523" t="s">
        <v>428</v>
      </c>
    </row>
    <row r="524" spans="19:19">
      <c r="S524" t="s">
        <v>429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38D3F1-2DB6-491C-B92D-59A9284D46BC}">
  <dimension ref="A2:V910"/>
  <sheetViews>
    <sheetView showGridLines="0" workbookViewId="0">
      <selection activeCell="I101" sqref="I101"/>
    </sheetView>
  </sheetViews>
  <sheetFormatPr defaultRowHeight="17.399999999999999"/>
  <cols>
    <col min="1" max="1" width="4.09765625" customWidth="1"/>
    <col min="3" max="3" width="9.59765625" bestFit="1" customWidth="1"/>
    <col min="8" max="8" width="9.09765625" bestFit="1" customWidth="1"/>
    <col min="9" max="9" width="9.19921875" bestFit="1" customWidth="1"/>
    <col min="10" max="10" width="8.8984375" customWidth="1"/>
    <col min="11" max="11" width="8.59765625" customWidth="1"/>
  </cols>
  <sheetData>
    <row r="2" spans="1:14" ht="30">
      <c r="B2" s="3" t="s">
        <v>1435</v>
      </c>
      <c r="C2" s="3"/>
      <c r="D2" s="3"/>
      <c r="E2" s="3"/>
      <c r="F2" s="3"/>
      <c r="G2" s="3"/>
      <c r="H2" s="3"/>
      <c r="I2" s="3"/>
      <c r="J2" s="3"/>
      <c r="K2" s="3"/>
      <c r="L2" s="3"/>
      <c r="M2" s="3"/>
    </row>
    <row r="4" spans="1:14">
      <c r="A4" t="s">
        <v>1768</v>
      </c>
      <c r="B4" s="6" t="s">
        <v>898</v>
      </c>
      <c r="C4" s="6"/>
      <c r="D4" s="6"/>
      <c r="E4" s="6"/>
      <c r="F4" s="6"/>
      <c r="G4" s="6"/>
      <c r="H4" s="6"/>
      <c r="I4" s="6"/>
      <c r="J4" s="6"/>
      <c r="K4" s="6"/>
    </row>
    <row r="5" spans="1:14">
      <c r="B5" s="4" t="s">
        <v>899</v>
      </c>
      <c r="C5" s="1"/>
      <c r="D5" s="1"/>
      <c r="E5" s="1"/>
      <c r="F5" s="1"/>
      <c r="G5" s="1"/>
      <c r="H5" s="1"/>
      <c r="I5" s="1"/>
      <c r="J5" s="1"/>
      <c r="K5" s="1"/>
    </row>
    <row r="6" spans="1:14">
      <c r="B6" t="s">
        <v>900</v>
      </c>
      <c r="N6" t="s">
        <v>901</v>
      </c>
    </row>
    <row r="7" spans="1:14">
      <c r="B7" t="s">
        <v>902</v>
      </c>
    </row>
    <row r="8" spans="1:14">
      <c r="B8" t="s">
        <v>885</v>
      </c>
    </row>
    <row r="9" spans="1:14">
      <c r="B9" t="s">
        <v>903</v>
      </c>
    </row>
    <row r="10" spans="1:14">
      <c r="B10" t="s">
        <v>904</v>
      </c>
    </row>
    <row r="12" spans="1:14">
      <c r="B12" t="s">
        <v>905</v>
      </c>
    </row>
    <row r="13" spans="1:14">
      <c r="B13" t="s">
        <v>906</v>
      </c>
    </row>
    <row r="15" spans="1:14">
      <c r="B15" t="s">
        <v>907</v>
      </c>
    </row>
    <row r="16" spans="1:14">
      <c r="B16" t="s">
        <v>908</v>
      </c>
    </row>
    <row r="17" spans="2:2">
      <c r="B17" t="s">
        <v>909</v>
      </c>
    </row>
    <row r="18" spans="2:2">
      <c r="B18" t="s">
        <v>910</v>
      </c>
    </row>
    <row r="19" spans="2:2">
      <c r="B19" t="s">
        <v>885</v>
      </c>
    </row>
    <row r="20" spans="2:2">
      <c r="B20" t="s">
        <v>911</v>
      </c>
    </row>
    <row r="21" spans="2:2">
      <c r="B21" s="1" t="s">
        <v>912</v>
      </c>
    </row>
    <row r="22" spans="2:2">
      <c r="B22" s="4" t="s">
        <v>913</v>
      </c>
    </row>
    <row r="23" spans="2:2">
      <c r="B23" s="1" t="s">
        <v>914</v>
      </c>
    </row>
    <row r="24" spans="2:2">
      <c r="B24" s="4" t="s">
        <v>915</v>
      </c>
    </row>
    <row r="25" spans="2:2">
      <c r="B25" s="4" t="s">
        <v>916</v>
      </c>
    </row>
    <row r="26" spans="2:2">
      <c r="B26" s="1" t="s">
        <v>917</v>
      </c>
    </row>
    <row r="27" spans="2:2">
      <c r="B27" s="1" t="s">
        <v>918</v>
      </c>
    </row>
    <row r="28" spans="2:2">
      <c r="B28" s="4" t="s">
        <v>919</v>
      </c>
    </row>
    <row r="29" spans="2:2">
      <c r="B29" s="1" t="s">
        <v>920</v>
      </c>
    </row>
    <row r="30" spans="2:2">
      <c r="B30" s="4" t="s">
        <v>921</v>
      </c>
    </row>
    <row r="31" spans="2:2">
      <c r="B31" s="1" t="s">
        <v>922</v>
      </c>
    </row>
    <row r="32" spans="2:2">
      <c r="B32" s="1" t="s">
        <v>923</v>
      </c>
    </row>
    <row r="34" spans="1:22">
      <c r="A34" t="s">
        <v>1768</v>
      </c>
      <c r="B34" s="6" t="s">
        <v>924</v>
      </c>
      <c r="C34" s="6"/>
      <c r="D34" s="6"/>
      <c r="E34" s="6"/>
      <c r="F34" s="6"/>
      <c r="G34" s="6"/>
      <c r="H34" s="6"/>
      <c r="I34" s="6"/>
      <c r="J34" s="6"/>
      <c r="K34" s="6"/>
    </row>
    <row r="35" spans="1:22">
      <c r="B35" s="1" t="s">
        <v>925</v>
      </c>
      <c r="C35" s="1"/>
      <c r="D35" s="1"/>
      <c r="E35" s="1"/>
      <c r="F35" s="1"/>
      <c r="G35" s="1"/>
      <c r="H35" s="1"/>
      <c r="I35" s="1"/>
      <c r="J35" s="1"/>
      <c r="K35" s="1"/>
    </row>
    <row r="36" spans="1:22">
      <c r="B36" s="4" t="s">
        <v>926</v>
      </c>
      <c r="C36" s="1"/>
      <c r="D36" s="1"/>
      <c r="E36" s="1"/>
      <c r="F36" s="1"/>
      <c r="G36" s="1"/>
      <c r="H36" s="1"/>
      <c r="I36" s="1"/>
      <c r="J36" s="1"/>
      <c r="K36" s="1"/>
    </row>
    <row r="37" spans="1:22">
      <c r="B37" s="1"/>
      <c r="C37" s="1"/>
      <c r="D37" s="1"/>
      <c r="E37" s="1"/>
      <c r="F37" s="1"/>
      <c r="G37" s="1"/>
      <c r="H37" s="1"/>
      <c r="I37" s="92" t="s">
        <v>927</v>
      </c>
      <c r="J37" s="1"/>
      <c r="K37" s="1"/>
    </row>
    <row r="38" spans="1:22">
      <c r="B38" s="93"/>
      <c r="C38" s="403" t="s">
        <v>928</v>
      </c>
      <c r="D38" s="404"/>
      <c r="E38" s="405"/>
      <c r="F38" s="403" t="s">
        <v>929</v>
      </c>
      <c r="G38" s="404"/>
      <c r="H38" s="405"/>
      <c r="I38" s="94" t="s">
        <v>930</v>
      </c>
      <c r="J38" s="403" t="s">
        <v>931</v>
      </c>
      <c r="K38" s="404"/>
      <c r="L38" s="405"/>
      <c r="M38" s="403" t="s">
        <v>932</v>
      </c>
      <c r="N38" s="404"/>
      <c r="O38" s="405"/>
      <c r="P38" s="403" t="s">
        <v>933</v>
      </c>
      <c r="Q38" s="404"/>
      <c r="R38" s="405"/>
      <c r="S38" s="95" t="s">
        <v>934</v>
      </c>
      <c r="T38" s="402" t="s">
        <v>935</v>
      </c>
      <c r="U38" s="402"/>
      <c r="V38" s="402"/>
    </row>
    <row r="39" spans="1:22" ht="18" thickBot="1">
      <c r="B39" s="96"/>
      <c r="C39" s="97">
        <v>2022</v>
      </c>
      <c r="D39" s="98">
        <v>2023</v>
      </c>
      <c r="E39" s="99" t="s">
        <v>936</v>
      </c>
      <c r="F39" s="97">
        <v>2022</v>
      </c>
      <c r="G39" s="98">
        <v>2023</v>
      </c>
      <c r="H39" s="99" t="s">
        <v>936</v>
      </c>
      <c r="I39" s="99" t="s">
        <v>936</v>
      </c>
      <c r="J39" s="97">
        <v>2022</v>
      </c>
      <c r="K39" s="98">
        <v>2023</v>
      </c>
      <c r="L39" s="99" t="s">
        <v>936</v>
      </c>
      <c r="M39" s="97" t="s">
        <v>937</v>
      </c>
      <c r="N39" s="98" t="s">
        <v>938</v>
      </c>
      <c r="O39" s="99" t="s">
        <v>936</v>
      </c>
      <c r="P39" s="97" t="s">
        <v>937</v>
      </c>
      <c r="Q39" s="98" t="s">
        <v>938</v>
      </c>
      <c r="R39" s="99" t="s">
        <v>936</v>
      </c>
      <c r="S39" s="100" t="s">
        <v>936</v>
      </c>
      <c r="T39" s="101" t="s">
        <v>939</v>
      </c>
      <c r="U39" s="101" t="s">
        <v>940</v>
      </c>
      <c r="V39" s="101" t="s">
        <v>941</v>
      </c>
    </row>
    <row r="40" spans="1:22" ht="18" thickTop="1">
      <c r="B40" s="102" t="s">
        <v>942</v>
      </c>
      <c r="C40" s="24">
        <v>-18195</v>
      </c>
      <c r="D40">
        <v>5740</v>
      </c>
      <c r="E40" s="23">
        <v>2069</v>
      </c>
      <c r="F40" s="24">
        <v>3553</v>
      </c>
      <c r="G40">
        <v>-1549</v>
      </c>
      <c r="H40" s="23">
        <v>29</v>
      </c>
      <c r="I40" s="39">
        <v>2E-3</v>
      </c>
      <c r="J40" s="103">
        <f>14474/32983</f>
        <v>0.43883212564048146</v>
      </c>
      <c r="K40" s="104">
        <f>19691/41908</f>
        <v>0.46986255607521238</v>
      </c>
      <c r="L40" s="105">
        <f>18322/(20426*2)</f>
        <v>0.44849701361010474</v>
      </c>
      <c r="M40" s="103">
        <v>0.86</v>
      </c>
      <c r="N40" s="104">
        <v>0.84</v>
      </c>
      <c r="O40" s="105">
        <v>0.81</v>
      </c>
      <c r="P40" s="106">
        <v>1.91</v>
      </c>
      <c r="Q40" s="107">
        <v>1.88</v>
      </c>
      <c r="R40" s="108">
        <v>2.2999999999999998</v>
      </c>
      <c r="S40" s="63" t="s">
        <v>943</v>
      </c>
      <c r="T40" s="93"/>
      <c r="U40" s="61">
        <v>8.4</v>
      </c>
      <c r="V40" s="66">
        <v>0.54</v>
      </c>
    </row>
    <row r="41" spans="1:22">
      <c r="B41" s="102" t="s">
        <v>944</v>
      </c>
      <c r="C41" s="24">
        <v>66</v>
      </c>
      <c r="D41">
        <v>64</v>
      </c>
      <c r="E41" s="23">
        <v>82</v>
      </c>
      <c r="F41" s="24">
        <v>843</v>
      </c>
      <c r="G41">
        <v>885</v>
      </c>
      <c r="H41" s="23">
        <v>947</v>
      </c>
      <c r="I41" s="39">
        <v>0.53200000000000003</v>
      </c>
      <c r="J41" s="109">
        <f>51/503</f>
        <v>0.10139165009940358</v>
      </c>
      <c r="K41" s="38">
        <f>87/827</f>
        <v>0.10519951632406288</v>
      </c>
      <c r="L41" s="110">
        <f>77/(319*2)</f>
        <v>0.1206896551724138</v>
      </c>
      <c r="M41" s="106"/>
      <c r="N41" s="107"/>
      <c r="O41" s="108"/>
      <c r="P41" s="106"/>
      <c r="Q41" s="107"/>
      <c r="R41" s="108"/>
      <c r="S41" s="63"/>
      <c r="T41" s="111"/>
      <c r="U41" s="63">
        <v>22.3</v>
      </c>
      <c r="V41" s="67">
        <v>1.82</v>
      </c>
    </row>
    <row r="42" spans="1:22">
      <c r="B42" s="102" t="s">
        <v>945</v>
      </c>
      <c r="C42" s="112">
        <v>323</v>
      </c>
      <c r="D42" s="113">
        <v>1075</v>
      </c>
      <c r="E42" s="114">
        <v>-517</v>
      </c>
      <c r="F42" s="24">
        <v>1914</v>
      </c>
      <c r="G42">
        <v>3038</v>
      </c>
      <c r="H42" s="23">
        <v>2551</v>
      </c>
      <c r="I42" s="39">
        <v>2.097</v>
      </c>
      <c r="J42" s="106">
        <f>2096/6289</f>
        <v>0.33328033073620605</v>
      </c>
      <c r="K42" s="107">
        <f>2225/7594</f>
        <v>0.29299446931788253</v>
      </c>
      <c r="L42" s="108">
        <f>2455/(3601*2)</f>
        <v>0.34087753401832827</v>
      </c>
      <c r="M42" s="106">
        <v>0</v>
      </c>
      <c r="N42" s="107">
        <v>0</v>
      </c>
      <c r="O42" s="108">
        <v>0</v>
      </c>
      <c r="P42" s="103">
        <v>13.65</v>
      </c>
      <c r="Q42" s="104">
        <v>6.77</v>
      </c>
      <c r="R42" s="105">
        <v>6.69</v>
      </c>
      <c r="S42" s="63" t="s">
        <v>946</v>
      </c>
      <c r="T42" s="111"/>
      <c r="U42" s="63">
        <v>7</v>
      </c>
      <c r="V42" s="67">
        <v>0.47</v>
      </c>
    </row>
    <row r="43" spans="1:22">
      <c r="B43" s="102" t="s">
        <v>947</v>
      </c>
      <c r="C43" s="24">
        <v>2185</v>
      </c>
      <c r="D43">
        <v>-755</v>
      </c>
      <c r="E43" s="23">
        <v>231</v>
      </c>
      <c r="F43" s="24">
        <v>4664</v>
      </c>
      <c r="G43">
        <v>3893</v>
      </c>
      <c r="H43" s="23">
        <v>4815</v>
      </c>
      <c r="I43" s="39">
        <v>1.956</v>
      </c>
      <c r="J43" s="109">
        <f>1327/5815</f>
        <v>0.22820292347377472</v>
      </c>
      <c r="K43" s="38">
        <f>1963/7366</f>
        <v>0.26649470540320391</v>
      </c>
      <c r="L43" s="110">
        <f>1344/(3334*2)</f>
        <v>0.20155968806238753</v>
      </c>
      <c r="M43" s="103">
        <v>0.94</v>
      </c>
      <c r="N43" s="104">
        <v>0.75</v>
      </c>
      <c r="O43" s="105">
        <v>0.92</v>
      </c>
      <c r="P43" s="106">
        <v>0.72</v>
      </c>
      <c r="Q43" s="107">
        <v>0.54</v>
      </c>
      <c r="R43" s="108">
        <v>0.71</v>
      </c>
      <c r="S43" s="63"/>
      <c r="T43" s="111"/>
      <c r="U43" s="63">
        <v>15.2</v>
      </c>
      <c r="V43" s="67">
        <v>0.23</v>
      </c>
    </row>
    <row r="44" spans="1:22">
      <c r="B44" s="102" t="s">
        <v>948</v>
      </c>
      <c r="C44" s="24">
        <v>1146</v>
      </c>
      <c r="D44">
        <v>775</v>
      </c>
      <c r="E44" s="23">
        <v>642</v>
      </c>
      <c r="F44" s="24">
        <v>6350</v>
      </c>
      <c r="G44">
        <v>6315</v>
      </c>
      <c r="H44" s="23">
        <v>5819</v>
      </c>
      <c r="I44" s="39">
        <v>1.71</v>
      </c>
      <c r="J44" s="109">
        <f>3237/14377</f>
        <v>0.22515128329971482</v>
      </c>
      <c r="K44" s="38">
        <f>3322/14419</f>
        <v>0.23039045703585548</v>
      </c>
      <c r="L44" s="110">
        <f>4431/(7723*2)</f>
        <v>0.28687038715525054</v>
      </c>
      <c r="M44" s="106">
        <v>0</v>
      </c>
      <c r="N44" s="107">
        <v>0.31</v>
      </c>
      <c r="O44" s="108">
        <v>0.28000000000000003</v>
      </c>
      <c r="P44" s="106">
        <v>0.03</v>
      </c>
      <c r="Q44" s="107">
        <v>0.17</v>
      </c>
      <c r="R44" s="108">
        <v>0.11</v>
      </c>
      <c r="S44" s="63"/>
      <c r="T44" s="111"/>
      <c r="U44" s="63">
        <v>2.4</v>
      </c>
      <c r="V44" s="67">
        <v>0.37</v>
      </c>
    </row>
    <row r="45" spans="1:22">
      <c r="B45" s="102" t="s">
        <v>949</v>
      </c>
      <c r="C45" s="24">
        <v>1294</v>
      </c>
      <c r="D45">
        <v>2157</v>
      </c>
      <c r="E45" s="23">
        <v>113</v>
      </c>
      <c r="F45" s="24">
        <v>29992</v>
      </c>
      <c r="G45">
        <v>31088</v>
      </c>
      <c r="H45" s="23">
        <v>30136</v>
      </c>
      <c r="I45" s="39">
        <v>2.6179999999999999</v>
      </c>
      <c r="J45" s="109">
        <f>11112/74968</f>
        <v>0.14822324191655106</v>
      </c>
      <c r="K45" s="38">
        <f>13319/79911</f>
        <v>0.16667292362753564</v>
      </c>
      <c r="L45" s="110">
        <f>16242/(39608*2)</f>
        <v>0.20503433649767724</v>
      </c>
      <c r="M45" s="106">
        <v>0.25</v>
      </c>
      <c r="N45" s="107">
        <v>0.46</v>
      </c>
      <c r="O45" s="108">
        <v>0.39</v>
      </c>
      <c r="P45" s="106">
        <v>1.86</v>
      </c>
      <c r="Q45" s="107">
        <v>1.32</v>
      </c>
      <c r="R45" s="108">
        <v>1.35</v>
      </c>
      <c r="S45" s="63" t="s">
        <v>950</v>
      </c>
      <c r="T45" s="111"/>
      <c r="U45" s="63">
        <v>8.5</v>
      </c>
      <c r="V45" s="67">
        <v>0.24</v>
      </c>
    </row>
    <row r="46" spans="1:22">
      <c r="B46" s="102" t="s">
        <v>951</v>
      </c>
      <c r="C46" s="112">
        <v>-807</v>
      </c>
      <c r="D46" s="113">
        <v>-76</v>
      </c>
      <c r="E46" s="114">
        <v>-544</v>
      </c>
      <c r="F46" s="112">
        <v>304</v>
      </c>
      <c r="G46" s="113">
        <v>172</v>
      </c>
      <c r="H46" s="114">
        <v>-681</v>
      </c>
      <c r="I46" s="115">
        <v>-0.71399999999999997</v>
      </c>
      <c r="J46" s="109">
        <f>5033/18931</f>
        <v>0.2658602292536052</v>
      </c>
      <c r="K46" s="38">
        <f>5110/19096</f>
        <v>0.26759530791788855</v>
      </c>
      <c r="L46" s="110">
        <f>6568/(8825*2)</f>
        <v>0.37212464589235128</v>
      </c>
      <c r="M46" s="106"/>
      <c r="N46" s="107"/>
      <c r="O46" s="108"/>
      <c r="P46" s="106"/>
      <c r="Q46" s="107"/>
      <c r="R46" s="108"/>
      <c r="S46" s="63"/>
      <c r="T46" s="111"/>
      <c r="U46" s="63">
        <v>34.4</v>
      </c>
      <c r="V46" s="67">
        <v>0.21</v>
      </c>
    </row>
    <row r="47" spans="1:22">
      <c r="B47" s="102" t="s">
        <v>952</v>
      </c>
      <c r="C47" s="112">
        <v>-4939</v>
      </c>
      <c r="D47" s="113">
        <v>-9043</v>
      </c>
      <c r="E47" s="114">
        <v>-10938</v>
      </c>
      <c r="F47" s="112">
        <v>14707</v>
      </c>
      <c r="G47" s="113">
        <v>8333</v>
      </c>
      <c r="H47" s="114">
        <v>-692</v>
      </c>
      <c r="I47" s="39">
        <v>-4.2000000000000003E-2</v>
      </c>
      <c r="J47" s="103">
        <f>28329/104192</f>
        <v>0.27189227579852582</v>
      </c>
      <c r="K47" s="104">
        <f>37030/116478</f>
        <v>0.31791411253627294</v>
      </c>
      <c r="L47" s="105">
        <f>46289/(53088*2)</f>
        <v>0.43596481314044605</v>
      </c>
      <c r="M47" s="106">
        <v>0.56000000000000005</v>
      </c>
      <c r="N47" s="107">
        <v>0.4</v>
      </c>
      <c r="O47" s="108">
        <v>0.46</v>
      </c>
      <c r="P47" s="106">
        <v>2.87</v>
      </c>
      <c r="Q47" s="107">
        <v>2.71</v>
      </c>
      <c r="R47" s="108">
        <v>2.36</v>
      </c>
      <c r="S47" s="63" t="s">
        <v>943</v>
      </c>
      <c r="T47" s="111"/>
      <c r="U47" s="63">
        <v>4.0999999999999996</v>
      </c>
      <c r="V47" s="67">
        <v>0.39</v>
      </c>
    </row>
    <row r="48" spans="1:22">
      <c r="B48" s="116" t="s">
        <v>953</v>
      </c>
      <c r="C48" s="24">
        <v>4197</v>
      </c>
      <c r="D48">
        <v>638</v>
      </c>
      <c r="E48" s="23">
        <v>50</v>
      </c>
      <c r="F48" s="112">
        <v>-4293</v>
      </c>
      <c r="G48" s="113">
        <v>-4891</v>
      </c>
      <c r="H48" s="114">
        <v>-5639</v>
      </c>
      <c r="I48" s="115">
        <v>-0.84</v>
      </c>
      <c r="J48" s="109">
        <f>3014/22784</f>
        <v>0.13228581460674158</v>
      </c>
      <c r="K48" s="38">
        <f>4576/20294</f>
        <v>0.22548536513255149</v>
      </c>
      <c r="L48" s="110">
        <f>2185/(8227*2)</f>
        <v>0.13279445727482678</v>
      </c>
      <c r="M48" s="106">
        <v>0</v>
      </c>
      <c r="N48" s="107">
        <v>0.6</v>
      </c>
      <c r="O48" s="108">
        <v>0.37</v>
      </c>
      <c r="P48" s="106">
        <v>0.3</v>
      </c>
      <c r="Q48" s="107">
        <v>0.37</v>
      </c>
      <c r="R48" s="108">
        <v>0.12</v>
      </c>
      <c r="S48" s="63" t="s">
        <v>954</v>
      </c>
      <c r="T48" s="111"/>
      <c r="U48" s="63">
        <v>15.3</v>
      </c>
      <c r="V48" s="67">
        <v>0.43</v>
      </c>
    </row>
    <row r="49" spans="2:22">
      <c r="B49" s="102" t="s">
        <v>955</v>
      </c>
      <c r="C49" s="24">
        <v>-1897</v>
      </c>
      <c r="D49">
        <v>34</v>
      </c>
      <c r="E49" s="23">
        <v>839</v>
      </c>
      <c r="F49" s="24">
        <v>801</v>
      </c>
      <c r="G49">
        <v>569</v>
      </c>
      <c r="H49" s="23">
        <v>440</v>
      </c>
      <c r="I49" s="39">
        <v>0.499</v>
      </c>
      <c r="J49" s="109">
        <f>1736/6457</f>
        <v>0.26885550565277994</v>
      </c>
      <c r="K49" s="38">
        <f>2686/9081</f>
        <v>0.29578240281907281</v>
      </c>
      <c r="L49" s="110">
        <f>2087/(3283*2)</f>
        <v>0.31784952787084986</v>
      </c>
      <c r="M49" s="106">
        <v>0.92</v>
      </c>
      <c r="N49" s="107">
        <v>0.69</v>
      </c>
      <c r="O49" s="108">
        <v>0.54</v>
      </c>
      <c r="P49" s="106">
        <v>0.92</v>
      </c>
      <c r="Q49" s="107">
        <v>0.49</v>
      </c>
      <c r="R49" s="108">
        <v>0.54</v>
      </c>
      <c r="S49" s="63"/>
      <c r="T49" s="111"/>
      <c r="U49" s="63">
        <v>10.1</v>
      </c>
      <c r="V49" s="67">
        <v>0.23</v>
      </c>
    </row>
    <row r="50" spans="2:22">
      <c r="B50" s="116" t="s">
        <v>956</v>
      </c>
      <c r="C50" s="112">
        <v>75</v>
      </c>
      <c r="D50" s="113">
        <v>-34</v>
      </c>
      <c r="E50" s="114">
        <v>-274</v>
      </c>
      <c r="F50" s="24">
        <v>603</v>
      </c>
      <c r="G50">
        <v>1321</v>
      </c>
      <c r="H50" s="23">
        <v>2046</v>
      </c>
      <c r="I50" s="39">
        <v>1.583</v>
      </c>
      <c r="J50" s="109">
        <f>4829/29497</f>
        <v>0.16371156388785299</v>
      </c>
      <c r="K50" s="38">
        <f>5755/29770</f>
        <v>0.1933154182062479</v>
      </c>
      <c r="L50" s="110">
        <f>7136/(16499*2)</f>
        <v>0.21625553063822051</v>
      </c>
      <c r="M50" s="106">
        <v>0.03</v>
      </c>
      <c r="N50" s="107">
        <v>0.05</v>
      </c>
      <c r="O50" s="108">
        <v>0.25</v>
      </c>
      <c r="P50" s="106">
        <v>0.6</v>
      </c>
      <c r="Q50" s="107">
        <v>0.68</v>
      </c>
      <c r="R50" s="108">
        <v>1.1399999999999999</v>
      </c>
      <c r="S50" s="63" t="s">
        <v>957</v>
      </c>
      <c r="T50" s="111"/>
      <c r="U50" s="63">
        <v>2.5</v>
      </c>
      <c r="V50" s="67">
        <v>0.16</v>
      </c>
    </row>
    <row r="51" spans="2:22">
      <c r="B51" s="116" t="s">
        <v>958</v>
      </c>
      <c r="C51" s="112">
        <v>-329</v>
      </c>
      <c r="D51" s="113">
        <v>-1138</v>
      </c>
      <c r="E51" s="114">
        <v>-1136</v>
      </c>
      <c r="F51" s="112">
        <v>-2608</v>
      </c>
      <c r="G51" s="113">
        <v>-3176</v>
      </c>
      <c r="H51" s="114">
        <v>-1247</v>
      </c>
      <c r="I51" s="115">
        <v>-1.5249999999999999</v>
      </c>
      <c r="J51" s="103">
        <f>3262/12216</f>
        <v>0.26702685003274396</v>
      </c>
      <c r="K51" s="104">
        <f>3759/13090</f>
        <v>0.28716577540106952</v>
      </c>
      <c r="L51" s="105">
        <f>5178/(6394*2)</f>
        <v>0.4049108539255552</v>
      </c>
      <c r="M51" s="106">
        <v>0.38</v>
      </c>
      <c r="N51" s="107">
        <v>0.35</v>
      </c>
      <c r="O51" s="108">
        <v>0.23</v>
      </c>
      <c r="P51" s="106">
        <v>0.85</v>
      </c>
      <c r="Q51" s="107">
        <v>0.6</v>
      </c>
      <c r="R51" s="108">
        <v>0.35</v>
      </c>
      <c r="S51" s="63" t="s">
        <v>954</v>
      </c>
      <c r="T51" s="111"/>
      <c r="U51" s="63">
        <v>1.7</v>
      </c>
      <c r="V51" s="67">
        <v>0.1</v>
      </c>
    </row>
    <row r="52" spans="2:22">
      <c r="B52" s="102" t="s">
        <v>959</v>
      </c>
      <c r="C52" s="112">
        <v>-1801</v>
      </c>
      <c r="D52" s="113">
        <v>-137</v>
      </c>
      <c r="E52" s="114">
        <v>-1154</v>
      </c>
      <c r="F52" s="112">
        <v>-737</v>
      </c>
      <c r="G52" s="113">
        <v>-1236</v>
      </c>
      <c r="H52" s="114">
        <v>-2570</v>
      </c>
      <c r="I52" s="115">
        <v>-3.1520000000000001</v>
      </c>
      <c r="J52" s="109">
        <f>2146/7300</f>
        <v>0.29397260273972603</v>
      </c>
      <c r="K52" s="38">
        <f>1695/6217</f>
        <v>0.27263953675406144</v>
      </c>
      <c r="L52" s="110">
        <f>2544/(4064*2)</f>
        <v>0.31299212598425197</v>
      </c>
      <c r="M52" s="106"/>
      <c r="N52" s="107"/>
      <c r="O52" s="108"/>
      <c r="P52" s="106"/>
      <c r="Q52" s="107"/>
      <c r="R52" s="108"/>
      <c r="S52" s="63"/>
      <c r="T52" s="111"/>
      <c r="U52" s="63">
        <v>7.3</v>
      </c>
      <c r="V52" s="67">
        <v>0.2</v>
      </c>
    </row>
    <row r="53" spans="2:22">
      <c r="B53" s="102" t="s">
        <v>960</v>
      </c>
      <c r="C53" s="112">
        <v>-3301</v>
      </c>
      <c r="D53" s="113">
        <v>-325</v>
      </c>
      <c r="E53" s="114">
        <v>-4229</v>
      </c>
      <c r="F53" s="24">
        <v>20523</v>
      </c>
      <c r="G53">
        <v>15540</v>
      </c>
      <c r="H53" s="23">
        <v>11656</v>
      </c>
      <c r="I53" s="39">
        <v>0.71099999999999997</v>
      </c>
      <c r="J53" s="109">
        <f>28596/122992</f>
        <v>0.23250292701964356</v>
      </c>
      <c r="K53" s="38">
        <f>31009/134367</f>
        <v>0.23077839052743604</v>
      </c>
      <c r="L53" s="110">
        <f>28777/(63681*2)</f>
        <v>0.22594651465900348</v>
      </c>
      <c r="M53" s="106">
        <v>0.49</v>
      </c>
      <c r="N53" s="107">
        <v>0.68</v>
      </c>
      <c r="O53" s="108">
        <v>0.65</v>
      </c>
      <c r="P53" s="106">
        <v>1.75</v>
      </c>
      <c r="Q53" s="107">
        <v>1.73</v>
      </c>
      <c r="R53" s="108">
        <v>1.55</v>
      </c>
      <c r="S53" s="63" t="s">
        <v>943</v>
      </c>
      <c r="T53" s="111"/>
      <c r="U53" s="63">
        <v>-10.3</v>
      </c>
      <c r="V53" s="67">
        <v>0.38</v>
      </c>
    </row>
    <row r="54" spans="2:22">
      <c r="B54" s="102" t="s">
        <v>961</v>
      </c>
      <c r="C54" s="112">
        <v>-170</v>
      </c>
      <c r="D54" s="113">
        <v>-302</v>
      </c>
      <c r="E54" s="114">
        <v>-128</v>
      </c>
      <c r="F54" s="112">
        <v>-4188</v>
      </c>
      <c r="G54" s="113">
        <v>-3700</v>
      </c>
      <c r="H54" s="114">
        <v>-4195</v>
      </c>
      <c r="I54" s="117">
        <v>-4.2370000000000001</v>
      </c>
      <c r="J54" s="118">
        <f>4099/14721</f>
        <v>0.27844575776102165</v>
      </c>
      <c r="K54" s="107">
        <f>5228/15720</f>
        <v>0.33256997455470738</v>
      </c>
      <c r="L54" s="108">
        <f>5503/(7918*2)</f>
        <v>0.34749936852740593</v>
      </c>
      <c r="M54" s="118"/>
      <c r="N54" s="107"/>
      <c r="O54" s="108"/>
      <c r="P54" s="118"/>
      <c r="Q54" s="107"/>
      <c r="R54" s="108"/>
      <c r="S54" s="63"/>
      <c r="T54" s="111"/>
      <c r="U54" s="63">
        <v>2.4</v>
      </c>
      <c r="V54" s="67">
        <v>0.21</v>
      </c>
    </row>
    <row r="55" spans="2:22">
      <c r="B55" s="102" t="s">
        <v>962</v>
      </c>
      <c r="C55" s="113">
        <v>-2874</v>
      </c>
      <c r="D55" s="113">
        <v>-9129</v>
      </c>
      <c r="E55" s="114">
        <v>-14497</v>
      </c>
      <c r="F55">
        <v>62841</v>
      </c>
      <c r="G55">
        <v>57255</v>
      </c>
      <c r="H55" s="23">
        <v>44818</v>
      </c>
      <c r="I55" s="119">
        <v>1.956</v>
      </c>
      <c r="J55" s="120">
        <f>78488/212391</f>
        <v>0.36954484888719391</v>
      </c>
      <c r="K55" s="120">
        <f>106593/296514</f>
        <v>0.35948724174912483</v>
      </c>
      <c r="L55" s="105">
        <f>124545/(171665*2)</f>
        <v>0.36275594908688436</v>
      </c>
      <c r="M55" s="120">
        <v>0.85</v>
      </c>
      <c r="N55" s="120">
        <v>0.95</v>
      </c>
      <c r="O55" s="105">
        <v>0.95</v>
      </c>
      <c r="P55" s="118">
        <v>2.14</v>
      </c>
      <c r="Q55" s="118">
        <v>2.12</v>
      </c>
      <c r="R55" s="108">
        <v>1.97</v>
      </c>
      <c r="S55" s="63" t="s">
        <v>950</v>
      </c>
      <c r="T55" s="111"/>
      <c r="U55" s="63">
        <v>6.3</v>
      </c>
      <c r="V55" s="67">
        <v>0.41</v>
      </c>
    </row>
    <row r="56" spans="2:22">
      <c r="B56" s="102" t="s">
        <v>963</v>
      </c>
      <c r="C56" s="112">
        <v>567</v>
      </c>
      <c r="D56" s="113">
        <v>-1559</v>
      </c>
      <c r="E56" s="114">
        <v>-506</v>
      </c>
      <c r="F56" s="24">
        <v>6618</v>
      </c>
      <c r="G56">
        <v>4079</v>
      </c>
      <c r="H56" s="23">
        <v>3601</v>
      </c>
      <c r="I56" s="119">
        <v>3.036</v>
      </c>
      <c r="J56" s="121">
        <f>3402/20485</f>
        <v>0.16607273614840126</v>
      </c>
      <c r="K56" s="38">
        <f>5720/22176</f>
        <v>0.25793650793650796</v>
      </c>
      <c r="L56" s="110">
        <f>5665/(10056*2)</f>
        <v>0.28167263325377884</v>
      </c>
      <c r="M56" s="118"/>
      <c r="N56" s="107"/>
      <c r="O56" s="108"/>
      <c r="P56" s="118"/>
      <c r="Q56" s="107"/>
      <c r="R56" s="108"/>
      <c r="S56" s="63"/>
      <c r="T56" s="111"/>
      <c r="U56" s="63">
        <v>-2.7</v>
      </c>
      <c r="V56" s="67">
        <v>0.28000000000000003</v>
      </c>
    </row>
    <row r="57" spans="2:22">
      <c r="B57" s="102" t="s">
        <v>964</v>
      </c>
      <c r="C57" s="112">
        <v>-365</v>
      </c>
      <c r="D57" s="113">
        <v>-2054</v>
      </c>
      <c r="E57" s="114">
        <v>-2453</v>
      </c>
      <c r="F57" s="24">
        <v>-2269</v>
      </c>
      <c r="G57">
        <v>-4630</v>
      </c>
      <c r="H57" s="23">
        <v>2552</v>
      </c>
      <c r="I57" s="119">
        <v>2.3039999999999998</v>
      </c>
      <c r="J57" s="120">
        <f>3485/14324</f>
        <v>0.24329796146327842</v>
      </c>
      <c r="K57" s="104">
        <f>4857/15026</f>
        <v>0.3232397178224411</v>
      </c>
      <c r="L57" s="105">
        <f>5953/(4248*2)</f>
        <v>0.70068267419962338</v>
      </c>
      <c r="M57" s="118">
        <v>0.7</v>
      </c>
      <c r="N57" s="107">
        <v>2.14</v>
      </c>
      <c r="O57" s="108">
        <v>0.11</v>
      </c>
      <c r="P57" s="120">
        <v>7.26</v>
      </c>
      <c r="Q57" s="104">
        <v>17</v>
      </c>
      <c r="R57" s="105">
        <v>2.4300000000000002</v>
      </c>
      <c r="S57" s="63" t="s">
        <v>965</v>
      </c>
      <c r="T57" s="111"/>
      <c r="U57" s="63">
        <v>-0.7</v>
      </c>
      <c r="V57" s="67">
        <v>0.15</v>
      </c>
    </row>
    <row r="58" spans="2:22">
      <c r="B58" s="102" t="s">
        <v>966</v>
      </c>
      <c r="C58" s="112">
        <v>-1985</v>
      </c>
      <c r="D58" s="113">
        <v>736</v>
      </c>
      <c r="E58" s="114">
        <v>-342</v>
      </c>
      <c r="F58" s="24">
        <v>1041</v>
      </c>
      <c r="G58">
        <v>3027</v>
      </c>
      <c r="H58" s="23">
        <v>2466</v>
      </c>
      <c r="I58" s="119">
        <v>2.4279999999999999</v>
      </c>
      <c r="J58" s="121">
        <f>4426/14612</f>
        <v>0.30290172460990966</v>
      </c>
      <c r="K58" s="38">
        <f>4548/19000</f>
        <v>0.23936842105263159</v>
      </c>
      <c r="L58" s="110">
        <f>5214/(8643*2)</f>
        <v>0.30163137799375217</v>
      </c>
      <c r="M58" s="120">
        <v>0.23</v>
      </c>
      <c r="N58" s="104">
        <v>0.59</v>
      </c>
      <c r="O58" s="105">
        <v>0.68</v>
      </c>
      <c r="P58" s="118">
        <v>1.61</v>
      </c>
      <c r="Q58" s="107">
        <v>1.45</v>
      </c>
      <c r="R58" s="108">
        <v>1.62</v>
      </c>
      <c r="S58" s="63" t="s">
        <v>954</v>
      </c>
      <c r="T58" s="111"/>
      <c r="U58" s="63">
        <v>-1.5</v>
      </c>
      <c r="V58" s="67">
        <v>0.21</v>
      </c>
    </row>
    <row r="59" spans="2:22">
      <c r="B59" s="102" t="s">
        <v>967</v>
      </c>
      <c r="C59" s="24">
        <v>-607</v>
      </c>
      <c r="D59">
        <v>-1070</v>
      </c>
      <c r="E59" s="23">
        <v>264</v>
      </c>
      <c r="F59" s="112">
        <v>743</v>
      </c>
      <c r="G59" s="113">
        <v>-150</v>
      </c>
      <c r="H59" s="114">
        <v>-521</v>
      </c>
      <c r="I59" s="119">
        <v>-0.38700000000000001</v>
      </c>
      <c r="J59" s="121">
        <f>485/4363</f>
        <v>0.11116204446481778</v>
      </c>
      <c r="K59" s="38">
        <f>986/5750</f>
        <v>0.17147826086956522</v>
      </c>
      <c r="L59" s="110">
        <f>869/(2045*2)</f>
        <v>0.21246943765281173</v>
      </c>
      <c r="M59" s="118"/>
      <c r="N59" s="107"/>
      <c r="O59" s="108"/>
      <c r="P59" s="118"/>
      <c r="Q59" s="107"/>
      <c r="R59" s="108"/>
      <c r="S59" s="63"/>
      <c r="T59" s="111"/>
      <c r="U59" s="63">
        <v>-0.9</v>
      </c>
      <c r="V59" s="67">
        <v>2.06</v>
      </c>
    </row>
    <row r="60" spans="2:22">
      <c r="B60" s="122" t="s">
        <v>968</v>
      </c>
      <c r="C60" s="123">
        <v>2104</v>
      </c>
      <c r="D60" s="124">
        <v>-1654</v>
      </c>
      <c r="E60" s="125">
        <v>-1925</v>
      </c>
      <c r="F60" s="123">
        <v>8714</v>
      </c>
      <c r="G60" s="124">
        <v>-1799</v>
      </c>
      <c r="H60" s="125">
        <v>-3640</v>
      </c>
      <c r="I60" s="126">
        <v>-1.885</v>
      </c>
      <c r="J60" s="127">
        <f>5378/26021</f>
        <v>0.20667922062949157</v>
      </c>
      <c r="K60" s="127">
        <f>7723/26635</f>
        <v>0.28995682372817722</v>
      </c>
      <c r="L60" s="128">
        <f>10739/(14988*2)</f>
        <v>0.35825326928209233</v>
      </c>
      <c r="M60" s="129">
        <v>0</v>
      </c>
      <c r="N60" s="129">
        <v>3.52</v>
      </c>
      <c r="O60" s="130">
        <v>3.68</v>
      </c>
      <c r="P60" s="129">
        <v>4.6900000000000004</v>
      </c>
      <c r="Q60" s="129">
        <v>4.25</v>
      </c>
      <c r="R60" s="130">
        <v>5.25</v>
      </c>
      <c r="S60" s="68"/>
      <c r="T60" s="131"/>
      <c r="U60" s="68">
        <v>-2.7</v>
      </c>
      <c r="V60" s="132">
        <v>0.38</v>
      </c>
    </row>
    <row r="62" spans="2:22" ht="30">
      <c r="B62" s="3" t="s">
        <v>1436</v>
      </c>
      <c r="C62" s="3"/>
      <c r="D62" s="3"/>
      <c r="E62" s="3"/>
      <c r="F62" s="3"/>
      <c r="G62" s="3"/>
      <c r="H62" s="3"/>
      <c r="I62" s="3"/>
      <c r="J62" s="3"/>
      <c r="K62" s="3"/>
      <c r="L62" s="166"/>
      <c r="M62" s="166"/>
    </row>
    <row r="63" spans="2:22">
      <c r="B63" s="1"/>
      <c r="C63" s="1"/>
      <c r="D63" s="1"/>
      <c r="E63" s="1"/>
      <c r="F63" s="1"/>
      <c r="G63" s="1"/>
      <c r="H63" s="1"/>
      <c r="I63" s="1"/>
      <c r="J63" s="1"/>
      <c r="K63" s="1"/>
    </row>
    <row r="65" spans="1:3">
      <c r="A65" t="s">
        <v>1768</v>
      </c>
      <c r="B65" s="6" t="s">
        <v>969</v>
      </c>
      <c r="C65" s="5"/>
    </row>
    <row r="66" spans="1:3">
      <c r="B66" s="1"/>
    </row>
    <row r="67" spans="1:3">
      <c r="B67" s="1"/>
    </row>
    <row r="68" spans="1:3">
      <c r="B68" s="1"/>
    </row>
    <row r="69" spans="1:3">
      <c r="B69" s="1"/>
    </row>
    <row r="70" spans="1:3">
      <c r="B70" s="1"/>
    </row>
    <row r="71" spans="1:3">
      <c r="B71" s="1"/>
    </row>
    <row r="72" spans="1:3">
      <c r="B72" s="1"/>
    </row>
    <row r="73" spans="1:3">
      <c r="B73" s="1"/>
    </row>
    <row r="74" spans="1:3">
      <c r="B74" t="s">
        <v>970</v>
      </c>
    </row>
    <row r="75" spans="1:3">
      <c r="B75" t="s">
        <v>971</v>
      </c>
    </row>
    <row r="76" spans="1:3">
      <c r="B76" t="s">
        <v>972</v>
      </c>
    </row>
    <row r="85" spans="2:2">
      <c r="B85" t="s">
        <v>973</v>
      </c>
    </row>
    <row r="86" spans="2:2">
      <c r="B86" t="s">
        <v>974</v>
      </c>
    </row>
    <row r="87" spans="2:2">
      <c r="B87" t="s">
        <v>975</v>
      </c>
    </row>
    <row r="96" spans="2:2">
      <c r="B96" t="s">
        <v>976</v>
      </c>
    </row>
    <row r="97" spans="2:7" ht="15.75" customHeight="1"/>
    <row r="98" spans="2:7">
      <c r="G98" t="s">
        <v>977</v>
      </c>
    </row>
    <row r="107" spans="2:7">
      <c r="G107" t="s">
        <v>978</v>
      </c>
    </row>
    <row r="109" spans="2:7">
      <c r="B109" t="s">
        <v>979</v>
      </c>
    </row>
    <row r="110" spans="2:7">
      <c r="B110" t="s">
        <v>980</v>
      </c>
    </row>
    <row r="113" spans="1:3">
      <c r="A113" t="s">
        <v>1768</v>
      </c>
      <c r="B113" s="6" t="s">
        <v>981</v>
      </c>
      <c r="C113" s="5"/>
    </row>
    <row r="114" spans="1:3">
      <c r="B114" s="1"/>
    </row>
    <row r="115" spans="1:3">
      <c r="B115" s="1"/>
    </row>
    <row r="116" spans="1:3">
      <c r="B116" s="1"/>
    </row>
    <row r="117" spans="1:3">
      <c r="B117" s="1"/>
    </row>
    <row r="118" spans="1:3">
      <c r="B118" s="1"/>
    </row>
    <row r="119" spans="1:3">
      <c r="B119" s="1"/>
    </row>
    <row r="120" spans="1:3">
      <c r="B120" s="1"/>
    </row>
    <row r="121" spans="1:3">
      <c r="B121" s="1"/>
    </row>
    <row r="122" spans="1:3">
      <c r="B122" s="4" t="s">
        <v>982</v>
      </c>
    </row>
    <row r="123" spans="1:3">
      <c r="B123" s="4" t="s">
        <v>983</v>
      </c>
    </row>
    <row r="124" spans="1:3">
      <c r="B124" s="4" t="s">
        <v>984</v>
      </c>
    </row>
    <row r="125" spans="1:3">
      <c r="B125" s="4"/>
    </row>
    <row r="126" spans="1:3">
      <c r="B126" s="1"/>
    </row>
    <row r="127" spans="1:3">
      <c r="B127" s="1"/>
    </row>
    <row r="128" spans="1:3">
      <c r="B128" s="1"/>
    </row>
    <row r="129" spans="2:11">
      <c r="B129" s="1"/>
    </row>
    <row r="130" spans="2:11">
      <c r="B130" s="1"/>
    </row>
    <row r="131" spans="2:11">
      <c r="B131" s="1"/>
    </row>
    <row r="132" spans="2:11">
      <c r="B132" s="1"/>
    </row>
    <row r="133" spans="2:11">
      <c r="B133" s="1"/>
    </row>
    <row r="134" spans="2:11">
      <c r="B134" s="1"/>
    </row>
    <row r="135" spans="2:11">
      <c r="B135" s="4" t="s">
        <v>985</v>
      </c>
    </row>
    <row r="136" spans="2:11">
      <c r="B136" s="4" t="s">
        <v>986</v>
      </c>
    </row>
    <row r="138" spans="2:11">
      <c r="B138" s="4"/>
    </row>
    <row r="139" spans="2:11">
      <c r="K139" s="4"/>
    </row>
    <row r="140" spans="2:11">
      <c r="B140" s="38"/>
      <c r="C140" s="38"/>
      <c r="D140" s="38"/>
      <c r="E140" s="38"/>
      <c r="F140" s="38"/>
      <c r="G140" s="38"/>
      <c r="H140" s="38"/>
      <c r="I140" s="38"/>
      <c r="J140" s="38"/>
      <c r="K140" s="38"/>
    </row>
    <row r="141" spans="2:11">
      <c r="B141" s="133"/>
      <c r="C141" s="38"/>
      <c r="D141" s="38"/>
      <c r="E141" s="38"/>
      <c r="F141" s="38"/>
      <c r="G141" s="38"/>
      <c r="H141" s="38"/>
      <c r="I141" s="38"/>
      <c r="J141" s="38"/>
      <c r="K141" s="38"/>
    </row>
    <row r="142" spans="2:11">
      <c r="B142" s="134"/>
      <c r="C142" s="135"/>
      <c r="D142" s="135"/>
      <c r="E142" s="135"/>
      <c r="F142" s="135"/>
      <c r="G142" s="135"/>
      <c r="H142" s="135"/>
      <c r="I142" s="135"/>
      <c r="J142" s="135"/>
      <c r="K142" s="134"/>
    </row>
    <row r="143" spans="2:11">
      <c r="B143" s="4"/>
    </row>
    <row r="144" spans="2:11">
      <c r="B144" s="4"/>
    </row>
    <row r="145" spans="1:3">
      <c r="B145" s="4"/>
    </row>
    <row r="146" spans="1:3">
      <c r="B146" s="4"/>
    </row>
    <row r="147" spans="1:3">
      <c r="B147" s="4" t="s">
        <v>987</v>
      </c>
    </row>
    <row r="148" spans="1:3">
      <c r="B148" t="s">
        <v>988</v>
      </c>
    </row>
    <row r="151" spans="1:3">
      <c r="A151" t="s">
        <v>1768</v>
      </c>
      <c r="B151" s="6" t="s">
        <v>989</v>
      </c>
      <c r="C151" s="5"/>
    </row>
    <row r="152" spans="1:3">
      <c r="C152" s="4"/>
    </row>
    <row r="153" spans="1:3">
      <c r="C153" s="4"/>
    </row>
    <row r="154" spans="1:3">
      <c r="C154" s="4"/>
    </row>
    <row r="155" spans="1:3">
      <c r="C155" s="4"/>
    </row>
    <row r="156" spans="1:3">
      <c r="C156" s="4"/>
    </row>
    <row r="157" spans="1:3">
      <c r="C157" s="4"/>
    </row>
    <row r="158" spans="1:3">
      <c r="C158" s="4"/>
    </row>
    <row r="159" spans="1:3">
      <c r="B159" s="1"/>
      <c r="C159" s="4"/>
    </row>
    <row r="160" spans="1:3">
      <c r="B160" s="1" t="s">
        <v>990</v>
      </c>
      <c r="C160" s="4"/>
    </row>
    <row r="161" spans="2:4">
      <c r="B161" s="4" t="s">
        <v>991</v>
      </c>
      <c r="C161" s="4"/>
    </row>
    <row r="162" spans="2:4">
      <c r="B162" s="4" t="s">
        <v>992</v>
      </c>
      <c r="C162" s="4"/>
    </row>
    <row r="163" spans="2:4">
      <c r="B163" s="4" t="s">
        <v>993</v>
      </c>
      <c r="C163" s="4"/>
    </row>
    <row r="164" spans="2:4">
      <c r="B164" s="4" t="s">
        <v>994</v>
      </c>
      <c r="C164" s="4"/>
    </row>
    <row r="165" spans="2:4">
      <c r="B165" s="4"/>
      <c r="C165" s="4"/>
    </row>
    <row r="166" spans="2:4">
      <c r="B166" s="4"/>
      <c r="C166" s="4"/>
    </row>
    <row r="167" spans="2:4">
      <c r="B167" s="4"/>
      <c r="C167" s="4"/>
    </row>
    <row r="168" spans="2:4">
      <c r="B168" s="4"/>
      <c r="C168" s="4"/>
    </row>
    <row r="169" spans="2:4">
      <c r="B169" s="4"/>
      <c r="C169" s="4"/>
    </row>
    <row r="170" spans="2:4">
      <c r="B170" s="4"/>
      <c r="C170" s="4"/>
    </row>
    <row r="171" spans="2:4">
      <c r="B171" s="4"/>
      <c r="C171" s="4"/>
    </row>
    <row r="172" spans="2:4">
      <c r="B172" s="4"/>
      <c r="C172" s="4"/>
    </row>
    <row r="173" spans="2:4">
      <c r="B173" s="4"/>
      <c r="C173" s="4"/>
    </row>
    <row r="174" spans="2:4">
      <c r="B174" s="4"/>
      <c r="C174" s="4"/>
    </row>
    <row r="175" spans="2:4">
      <c r="B175" s="4" t="s">
        <v>995</v>
      </c>
      <c r="C175" s="4"/>
    </row>
    <row r="176" spans="2:4">
      <c r="B176" s="4" t="s">
        <v>996</v>
      </c>
      <c r="C176" s="4"/>
      <c r="D176" s="4"/>
    </row>
    <row r="177" spans="1:13">
      <c r="B177" s="4" t="s">
        <v>997</v>
      </c>
      <c r="C177" s="4"/>
      <c r="D177" s="4"/>
    </row>
    <row r="178" spans="1:13">
      <c r="C178" s="4"/>
      <c r="D178" s="4"/>
    </row>
    <row r="180" spans="1:13">
      <c r="A180" t="s">
        <v>1768</v>
      </c>
      <c r="B180" s="6" t="s">
        <v>998</v>
      </c>
      <c r="C180" s="5"/>
    </row>
    <row r="181" spans="1:13">
      <c r="B181" s="136"/>
    </row>
    <row r="182" spans="1:13">
      <c r="B182" s="136"/>
    </row>
    <row r="183" spans="1:13">
      <c r="B183" s="136"/>
    </row>
    <row r="184" spans="1:13">
      <c r="B184" s="136"/>
    </row>
    <row r="185" spans="1:13">
      <c r="B185" s="136"/>
    </row>
    <row r="186" spans="1:13">
      <c r="B186" s="136"/>
    </row>
    <row r="187" spans="1:13">
      <c r="B187" s="136"/>
    </row>
    <row r="188" spans="1:13">
      <c r="B188" s="136"/>
      <c r="M188" s="137" t="s">
        <v>999</v>
      </c>
    </row>
    <row r="189" spans="1:13">
      <c r="B189" s="136"/>
    </row>
    <row r="190" spans="1:13">
      <c r="B190" s="138" t="s">
        <v>1000</v>
      </c>
    </row>
    <row r="191" spans="1:13">
      <c r="B191" s="137" t="s">
        <v>1001</v>
      </c>
    </row>
    <row r="192" spans="1:13">
      <c r="B192" s="137" t="s">
        <v>1002</v>
      </c>
    </row>
    <row r="193" spans="2:2">
      <c r="B193" s="137" t="s">
        <v>1003</v>
      </c>
    </row>
    <row r="194" spans="2:2">
      <c r="B194" s="137"/>
    </row>
    <row r="195" spans="2:2">
      <c r="B195" s="136"/>
    </row>
    <row r="196" spans="2:2">
      <c r="B196" s="136"/>
    </row>
    <row r="197" spans="2:2">
      <c r="B197" s="136"/>
    </row>
    <row r="198" spans="2:2">
      <c r="B198" s="136"/>
    </row>
    <row r="199" spans="2:2">
      <c r="B199" s="136"/>
    </row>
    <row r="200" spans="2:2">
      <c r="B200" s="136"/>
    </row>
    <row r="201" spans="2:2">
      <c r="B201" s="136"/>
    </row>
    <row r="202" spans="2:2">
      <c r="B202" s="136"/>
    </row>
    <row r="203" spans="2:2">
      <c r="B203" s="136"/>
    </row>
    <row r="204" spans="2:2">
      <c r="B204" s="138"/>
    </row>
    <row r="205" spans="2:2">
      <c r="B205" s="138" t="s">
        <v>1004</v>
      </c>
    </row>
    <row r="206" spans="2:2">
      <c r="B206" s="138" t="s">
        <v>1005</v>
      </c>
    </row>
    <row r="207" spans="2:2">
      <c r="B207" s="137" t="s">
        <v>1006</v>
      </c>
    </row>
    <row r="208" spans="2:2">
      <c r="B208" s="137"/>
    </row>
    <row r="209" spans="2:2">
      <c r="B209" s="137" t="s">
        <v>1007</v>
      </c>
    </row>
    <row r="210" spans="2:2">
      <c r="B210" s="137"/>
    </row>
    <row r="211" spans="2:2">
      <c r="B211" s="138" t="s">
        <v>1008</v>
      </c>
    </row>
    <row r="212" spans="2:2">
      <c r="B212" s="138"/>
    </row>
    <row r="213" spans="2:2">
      <c r="B213" s="138"/>
    </row>
    <row r="214" spans="2:2">
      <c r="B214" s="138"/>
    </row>
    <row r="215" spans="2:2">
      <c r="B215" s="138"/>
    </row>
    <row r="216" spans="2:2">
      <c r="B216" s="138"/>
    </row>
    <row r="219" spans="2:2">
      <c r="B219" s="137"/>
    </row>
    <row r="220" spans="2:2">
      <c r="B220" s="137"/>
    </row>
    <row r="221" spans="2:2">
      <c r="B221" s="137"/>
    </row>
    <row r="222" spans="2:2">
      <c r="B222" s="137" t="s">
        <v>1009</v>
      </c>
    </row>
    <row r="223" spans="2:2">
      <c r="B223" s="137" t="s">
        <v>1010</v>
      </c>
    </row>
    <row r="224" spans="2:2">
      <c r="B224" t="s">
        <v>1011</v>
      </c>
    </row>
    <row r="225" spans="1:3">
      <c r="B225" s="137" t="s">
        <v>1012</v>
      </c>
    </row>
    <row r="226" spans="1:3">
      <c r="B226" s="137"/>
    </row>
    <row r="227" spans="1:3">
      <c r="B227" s="137" t="s">
        <v>1013</v>
      </c>
    </row>
    <row r="228" spans="1:3">
      <c r="B228" s="137" t="s">
        <v>1014</v>
      </c>
    </row>
    <row r="229" spans="1:3">
      <c r="B229" s="137" t="s">
        <v>1015</v>
      </c>
    </row>
    <row r="230" spans="1:3">
      <c r="B230" s="137" t="s">
        <v>1016</v>
      </c>
    </row>
    <row r="231" spans="1:3">
      <c r="B231" s="137" t="s">
        <v>1017</v>
      </c>
    </row>
    <row r="232" spans="1:3">
      <c r="B232" s="136"/>
    </row>
    <row r="233" spans="1:3">
      <c r="A233" t="s">
        <v>1768</v>
      </c>
      <c r="B233" s="6" t="s">
        <v>1018</v>
      </c>
      <c r="C233" s="5"/>
    </row>
    <row r="234" spans="1:3">
      <c r="B234" s="1"/>
    </row>
    <row r="235" spans="1:3">
      <c r="B235" s="1"/>
    </row>
    <row r="236" spans="1:3">
      <c r="B236" s="1"/>
    </row>
    <row r="237" spans="1:3">
      <c r="B237" s="1"/>
    </row>
    <row r="238" spans="1:3">
      <c r="B238" s="1"/>
    </row>
    <row r="239" spans="1:3">
      <c r="B239" s="1"/>
    </row>
    <row r="240" spans="1:3">
      <c r="B240" s="1"/>
    </row>
    <row r="241" spans="2:2">
      <c r="B241" s="1"/>
    </row>
    <row r="242" spans="2:2">
      <c r="B242" t="s">
        <v>1019</v>
      </c>
    </row>
    <row r="243" spans="2:2">
      <c r="B243" t="s">
        <v>1020</v>
      </c>
    </row>
    <row r="244" spans="2:2">
      <c r="B244" t="s">
        <v>1021</v>
      </c>
    </row>
    <row r="245" spans="2:2">
      <c r="B245" t="s">
        <v>1022</v>
      </c>
    </row>
    <row r="246" spans="2:2">
      <c r="B246" t="s">
        <v>1023</v>
      </c>
    </row>
    <row r="257" spans="2:2">
      <c r="B257" t="s">
        <v>1024</v>
      </c>
    </row>
    <row r="258" spans="2:2">
      <c r="B258" t="s">
        <v>1025</v>
      </c>
    </row>
    <row r="259" spans="2:2">
      <c r="B259" t="s">
        <v>1026</v>
      </c>
    </row>
    <row r="261" spans="2:2">
      <c r="B261" t="s">
        <v>1027</v>
      </c>
    </row>
    <row r="262" spans="2:2">
      <c r="B262" t="s">
        <v>1028</v>
      </c>
    </row>
    <row r="263" spans="2:2">
      <c r="B263" t="s">
        <v>1029</v>
      </c>
    </row>
    <row r="265" spans="2:2">
      <c r="B265" t="s">
        <v>1030</v>
      </c>
    </row>
    <row r="266" spans="2:2">
      <c r="B266" t="s">
        <v>1031</v>
      </c>
    </row>
    <row r="267" spans="2:2">
      <c r="B267" t="s">
        <v>1032</v>
      </c>
    </row>
    <row r="279" spans="1:3">
      <c r="B279" t="s">
        <v>1033</v>
      </c>
    </row>
    <row r="280" spans="1:3">
      <c r="B280" t="s">
        <v>1034</v>
      </c>
    </row>
    <row r="282" spans="1:3">
      <c r="A282" t="s">
        <v>1768</v>
      </c>
      <c r="B282" s="6" t="s">
        <v>1035</v>
      </c>
      <c r="C282" s="5"/>
    </row>
    <row r="283" spans="1:3">
      <c r="B283" s="1"/>
    </row>
    <row r="284" spans="1:3">
      <c r="B284" s="1"/>
    </row>
    <row r="285" spans="1:3">
      <c r="B285" s="1"/>
    </row>
    <row r="286" spans="1:3">
      <c r="B286" s="1"/>
    </row>
    <row r="287" spans="1:3">
      <c r="B287" s="1"/>
    </row>
    <row r="288" spans="1:3">
      <c r="B288" s="1"/>
    </row>
    <row r="289" spans="2:2">
      <c r="B289" s="1"/>
    </row>
    <row r="290" spans="2:2">
      <c r="B290" s="1"/>
    </row>
    <row r="291" spans="2:2">
      <c r="B291" s="4" t="s">
        <v>1036</v>
      </c>
    </row>
    <row r="292" spans="2:2">
      <c r="B292" s="4" t="s">
        <v>1037</v>
      </c>
    </row>
    <row r="293" spans="2:2">
      <c r="B293" s="4" t="s">
        <v>1038</v>
      </c>
    </row>
    <row r="294" spans="2:2">
      <c r="B294" s="4"/>
    </row>
    <row r="295" spans="2:2">
      <c r="B295" s="4"/>
    </row>
    <row r="296" spans="2:2">
      <c r="B296" s="4"/>
    </row>
    <row r="297" spans="2:2">
      <c r="B297" s="4"/>
    </row>
    <row r="298" spans="2:2">
      <c r="B298" s="4"/>
    </row>
    <row r="299" spans="2:2">
      <c r="B299" s="4"/>
    </row>
    <row r="300" spans="2:2">
      <c r="B300" s="4"/>
    </row>
    <row r="301" spans="2:2">
      <c r="B301" s="4"/>
    </row>
    <row r="302" spans="2:2">
      <c r="B302" s="4"/>
    </row>
    <row r="303" spans="2:2">
      <c r="B303" s="4"/>
    </row>
    <row r="304" spans="2:2">
      <c r="B304" s="4" t="s">
        <v>1039</v>
      </c>
    </row>
    <row r="305" spans="2:14">
      <c r="B305" s="4" t="s">
        <v>1040</v>
      </c>
    </row>
    <row r="306" spans="2:14">
      <c r="B306" s="4"/>
    </row>
    <row r="307" spans="2:14">
      <c r="B307" s="4" t="s">
        <v>1041</v>
      </c>
    </row>
    <row r="308" spans="2:14">
      <c r="B308" s="4" t="s">
        <v>1042</v>
      </c>
    </row>
    <row r="309" spans="2:14">
      <c r="B309" s="4" t="s">
        <v>1043</v>
      </c>
    </row>
    <row r="310" spans="2:14">
      <c r="B310" s="73"/>
      <c r="C310" s="74">
        <v>2021</v>
      </c>
      <c r="D310" s="74">
        <v>2022</v>
      </c>
      <c r="E310" s="74">
        <v>2023</v>
      </c>
      <c r="F310" s="76" t="s">
        <v>936</v>
      </c>
    </row>
    <row r="311" spans="2:14">
      <c r="B311" s="139" t="s">
        <v>1044</v>
      </c>
      <c r="D311" s="140">
        <f>30099-11787</f>
        <v>18312</v>
      </c>
      <c r="E311" s="140">
        <f>71719-12502</f>
        <v>59217</v>
      </c>
      <c r="F311" s="141">
        <f>74345-14198</f>
        <v>60147</v>
      </c>
    </row>
    <row r="312" spans="2:14">
      <c r="B312" s="142" t="s">
        <v>1045</v>
      </c>
      <c r="C312" s="143">
        <v>14345</v>
      </c>
      <c r="D312" s="143">
        <v>9486</v>
      </c>
      <c r="E312" s="75">
        <v>3601</v>
      </c>
      <c r="F312" s="67">
        <v>4591</v>
      </c>
    </row>
    <row r="313" spans="2:14">
      <c r="B313" s="144" t="s">
        <v>1046</v>
      </c>
      <c r="C313" s="145" t="s">
        <v>1047</v>
      </c>
      <c r="D313" s="146" t="s">
        <v>1048</v>
      </c>
      <c r="E313" s="147" t="s">
        <v>1048</v>
      </c>
      <c r="F313" s="132" t="s">
        <v>1049</v>
      </c>
    </row>
    <row r="314" spans="2:14">
      <c r="B314" s="148"/>
      <c r="C314" s="149"/>
      <c r="D314" s="150"/>
      <c r="E314" s="150"/>
      <c r="F314" s="75"/>
      <c r="N314" t="s">
        <v>1050</v>
      </c>
    </row>
    <row r="315" spans="2:14">
      <c r="B315" s="148"/>
      <c r="C315" s="149"/>
      <c r="D315" s="150"/>
      <c r="E315" s="150"/>
      <c r="F315" s="75"/>
    </row>
    <row r="316" spans="2:14">
      <c r="B316" s="151" t="s">
        <v>1051</v>
      </c>
      <c r="C316" s="149"/>
      <c r="D316" s="150"/>
      <c r="E316" s="150"/>
      <c r="F316" s="75"/>
    </row>
    <row r="317" spans="2:14">
      <c r="B317" s="148"/>
      <c r="C317" s="149"/>
      <c r="D317" s="150"/>
      <c r="E317" s="150"/>
      <c r="F317" s="75"/>
    </row>
    <row r="318" spans="2:14">
      <c r="B318" s="151" t="s">
        <v>1052</v>
      </c>
      <c r="C318" s="149"/>
      <c r="D318" s="150"/>
      <c r="E318" s="150"/>
      <c r="F318" s="75"/>
    </row>
    <row r="319" spans="2:14">
      <c r="B319" s="4" t="s">
        <v>1053</v>
      </c>
    </row>
    <row r="320" spans="2:14">
      <c r="B320" s="4"/>
    </row>
    <row r="321" spans="1:3">
      <c r="B321" s="1"/>
    </row>
    <row r="322" spans="1:3">
      <c r="B322" s="1"/>
    </row>
    <row r="323" spans="1:3">
      <c r="B323" s="1"/>
    </row>
    <row r="324" spans="1:3">
      <c r="B324" s="1"/>
    </row>
    <row r="325" spans="1:3">
      <c r="B325" s="1"/>
    </row>
    <row r="326" spans="1:3">
      <c r="B326" s="1"/>
    </row>
    <row r="327" spans="1:3">
      <c r="B327" s="1"/>
    </row>
    <row r="328" spans="1:3">
      <c r="B328" s="1"/>
    </row>
    <row r="329" spans="1:3">
      <c r="B329" s="1"/>
    </row>
    <row r="331" spans="1:3">
      <c r="A331" t="s">
        <v>1768</v>
      </c>
      <c r="B331" s="6" t="s">
        <v>1054</v>
      </c>
      <c r="C331" s="5"/>
    </row>
    <row r="332" spans="1:3">
      <c r="B332" s="1"/>
    </row>
    <row r="333" spans="1:3">
      <c r="B333" s="1"/>
    </row>
    <row r="334" spans="1:3">
      <c r="B334" s="1"/>
    </row>
    <row r="335" spans="1:3">
      <c r="B335" s="1"/>
    </row>
    <row r="336" spans="1:3">
      <c r="B336" s="1"/>
    </row>
    <row r="337" spans="2:2">
      <c r="B337" s="1"/>
    </row>
    <row r="338" spans="2:2">
      <c r="B338" s="1"/>
    </row>
    <row r="339" spans="2:2">
      <c r="B339" s="1"/>
    </row>
    <row r="340" spans="2:2">
      <c r="B340" s="1" t="s">
        <v>1055</v>
      </c>
    </row>
    <row r="341" spans="2:2">
      <c r="B341" s="1"/>
    </row>
    <row r="342" spans="2:2">
      <c r="B342" s="1"/>
    </row>
    <row r="343" spans="2:2">
      <c r="B343" s="1"/>
    </row>
    <row r="344" spans="2:2">
      <c r="B344" s="1"/>
    </row>
    <row r="345" spans="2:2">
      <c r="B345" s="1"/>
    </row>
    <row r="346" spans="2:2">
      <c r="B346" s="1"/>
    </row>
    <row r="347" spans="2:2">
      <c r="B347" s="1"/>
    </row>
    <row r="348" spans="2:2">
      <c r="B348" s="1"/>
    </row>
    <row r="349" spans="2:2">
      <c r="B349" s="1"/>
    </row>
    <row r="350" spans="2:2">
      <c r="B350" s="1"/>
    </row>
    <row r="351" spans="2:2">
      <c r="B351" s="1"/>
    </row>
    <row r="352" spans="2:2">
      <c r="B352" t="s">
        <v>1056</v>
      </c>
    </row>
    <row r="353" spans="2:2">
      <c r="B353" t="s">
        <v>1057</v>
      </c>
    </row>
    <row r="354" spans="2:2">
      <c r="B354" t="s">
        <v>1058</v>
      </c>
    </row>
    <row r="365" spans="2:2">
      <c r="B365" t="s">
        <v>1059</v>
      </c>
    </row>
    <row r="366" spans="2:2">
      <c r="B366" t="s">
        <v>1060</v>
      </c>
    </row>
    <row r="368" spans="2:2">
      <c r="B368" t="s">
        <v>1061</v>
      </c>
    </row>
    <row r="375" spans="1:3">
      <c r="B375" t="s">
        <v>1062</v>
      </c>
    </row>
    <row r="383" spans="1:3">
      <c r="A383" t="s">
        <v>1768</v>
      </c>
      <c r="B383" s="6" t="s">
        <v>1063</v>
      </c>
      <c r="C383" s="5"/>
    </row>
    <row r="384" spans="1:3">
      <c r="B384" s="1"/>
    </row>
    <row r="385" spans="2:2">
      <c r="B385" s="1"/>
    </row>
    <row r="386" spans="2:2">
      <c r="B386" s="1"/>
    </row>
    <row r="387" spans="2:2">
      <c r="B387" s="1"/>
    </row>
    <row r="388" spans="2:2">
      <c r="B388" s="1"/>
    </row>
    <row r="389" spans="2:2">
      <c r="B389" s="1"/>
    </row>
    <row r="390" spans="2:2">
      <c r="B390" s="1"/>
    </row>
    <row r="391" spans="2:2">
      <c r="B391" s="1"/>
    </row>
    <row r="392" spans="2:2">
      <c r="B392" t="s">
        <v>1064</v>
      </c>
    </row>
    <row r="393" spans="2:2">
      <c r="B393" t="s">
        <v>1065</v>
      </c>
    </row>
    <row r="394" spans="2:2">
      <c r="B394" t="s">
        <v>1066</v>
      </c>
    </row>
    <row r="405" spans="2:2">
      <c r="B405" t="s">
        <v>1067</v>
      </c>
    </row>
    <row r="420" spans="1:3">
      <c r="B420" t="s">
        <v>1068</v>
      </c>
    </row>
    <row r="421" spans="1:3">
      <c r="B421" t="s">
        <v>1069</v>
      </c>
    </row>
    <row r="422" spans="1:3">
      <c r="B422" t="s">
        <v>1070</v>
      </c>
    </row>
    <row r="424" spans="1:3">
      <c r="B424" t="s">
        <v>1071</v>
      </c>
    </row>
    <row r="425" spans="1:3">
      <c r="B425" t="s">
        <v>1072</v>
      </c>
    </row>
    <row r="426" spans="1:3">
      <c r="B426" t="s">
        <v>1073</v>
      </c>
    </row>
    <row r="429" spans="1:3">
      <c r="A429" t="s">
        <v>1768</v>
      </c>
      <c r="B429" s="6" t="s">
        <v>1074</v>
      </c>
      <c r="C429" s="5"/>
    </row>
    <row r="430" spans="1:3">
      <c r="B430" s="152"/>
      <c r="C430" s="153"/>
    </row>
    <row r="431" spans="1:3">
      <c r="B431" s="152"/>
      <c r="C431" s="153"/>
    </row>
    <row r="432" spans="1:3">
      <c r="B432" s="152"/>
      <c r="C432" s="153"/>
    </row>
    <row r="433" spans="2:3">
      <c r="B433" s="152"/>
      <c r="C433" s="153"/>
    </row>
    <row r="434" spans="2:3">
      <c r="B434" s="152"/>
      <c r="C434" s="153"/>
    </row>
    <row r="435" spans="2:3">
      <c r="B435" s="152"/>
      <c r="C435" s="153"/>
    </row>
    <row r="436" spans="2:3">
      <c r="B436" s="152"/>
      <c r="C436" s="153"/>
    </row>
    <row r="437" spans="2:3">
      <c r="B437" s="152"/>
      <c r="C437" s="153"/>
    </row>
    <row r="438" spans="2:3">
      <c r="B438" t="s">
        <v>1075</v>
      </c>
    </row>
    <row r="439" spans="2:3">
      <c r="B439" t="s">
        <v>1076</v>
      </c>
    </row>
    <row r="440" spans="2:3">
      <c r="B440" t="s">
        <v>1077</v>
      </c>
    </row>
    <row r="441" spans="2:3">
      <c r="B441" t="s">
        <v>1078</v>
      </c>
    </row>
    <row r="442" spans="2:3">
      <c r="B442" t="s">
        <v>1079</v>
      </c>
    </row>
    <row r="452" spans="2:7">
      <c r="G452" t="s">
        <v>1080</v>
      </c>
    </row>
    <row r="461" spans="2:7">
      <c r="B461" t="s">
        <v>1081</v>
      </c>
    </row>
    <row r="462" spans="2:7">
      <c r="B462" t="s">
        <v>1082</v>
      </c>
    </row>
    <row r="467" spans="1:3">
      <c r="B467" t="s">
        <v>1083</v>
      </c>
    </row>
    <row r="469" spans="1:3">
      <c r="B469" s="4" t="s">
        <v>1084</v>
      </c>
    </row>
    <row r="470" spans="1:3">
      <c r="B470" s="4" t="s">
        <v>1085</v>
      </c>
    </row>
    <row r="471" spans="1:3">
      <c r="B471" s="4" t="s">
        <v>1086</v>
      </c>
    </row>
    <row r="472" spans="1:3">
      <c r="B472" s="4" t="s">
        <v>1087</v>
      </c>
    </row>
    <row r="474" spans="1:3">
      <c r="A474" t="s">
        <v>1768</v>
      </c>
      <c r="B474" s="6" t="s">
        <v>1088</v>
      </c>
      <c r="C474" s="5"/>
    </row>
    <row r="475" spans="1:3">
      <c r="B475" s="152"/>
      <c r="C475" s="153"/>
    </row>
    <row r="476" spans="1:3">
      <c r="B476" s="152"/>
      <c r="C476" s="153"/>
    </row>
    <row r="477" spans="1:3">
      <c r="B477" s="152"/>
      <c r="C477" s="153"/>
    </row>
    <row r="478" spans="1:3">
      <c r="B478" s="152"/>
      <c r="C478" s="153"/>
    </row>
    <row r="479" spans="1:3">
      <c r="B479" s="152"/>
      <c r="C479" s="153"/>
    </row>
    <row r="480" spans="1:3">
      <c r="B480" s="152"/>
      <c r="C480" s="153"/>
    </row>
    <row r="481" spans="2:3">
      <c r="B481" s="152"/>
      <c r="C481" s="153"/>
    </row>
    <row r="482" spans="2:3">
      <c r="B482" s="152"/>
      <c r="C482" s="153"/>
    </row>
    <row r="483" spans="2:3">
      <c r="B483" t="s">
        <v>1089</v>
      </c>
    </row>
    <row r="484" spans="2:3">
      <c r="B484" t="s">
        <v>1090</v>
      </c>
    </row>
    <row r="485" spans="2:3">
      <c r="B485" t="s">
        <v>1091</v>
      </c>
    </row>
    <row r="496" spans="2:3">
      <c r="B496" t="s">
        <v>1092</v>
      </c>
    </row>
    <row r="497" spans="1:3">
      <c r="B497" t="s">
        <v>1093</v>
      </c>
    </row>
    <row r="498" spans="1:3">
      <c r="B498" t="s">
        <v>1094</v>
      </c>
    </row>
    <row r="501" spans="1:3">
      <c r="A501" t="s">
        <v>1768</v>
      </c>
      <c r="B501" s="6" t="s">
        <v>1095</v>
      </c>
      <c r="C501" s="5"/>
    </row>
    <row r="502" spans="1:3">
      <c r="B502" s="1"/>
    </row>
    <row r="503" spans="1:3">
      <c r="B503" s="1"/>
    </row>
    <row r="504" spans="1:3">
      <c r="B504" s="1"/>
    </row>
    <row r="505" spans="1:3">
      <c r="B505" s="1"/>
    </row>
    <row r="506" spans="1:3">
      <c r="B506" s="1"/>
    </row>
    <row r="507" spans="1:3">
      <c r="B507" s="1"/>
    </row>
    <row r="508" spans="1:3">
      <c r="B508" s="1"/>
    </row>
    <row r="509" spans="1:3">
      <c r="B509" s="1"/>
    </row>
    <row r="510" spans="1:3">
      <c r="B510" s="1" t="s">
        <v>1096</v>
      </c>
    </row>
    <row r="511" spans="1:3">
      <c r="B511" t="s">
        <v>1097</v>
      </c>
    </row>
    <row r="512" spans="1:3">
      <c r="B512" t="s">
        <v>1098</v>
      </c>
    </row>
    <row r="513" spans="2:2">
      <c r="B513" t="s">
        <v>1099</v>
      </c>
    </row>
    <row r="525" spans="2:2">
      <c r="B525" t="s">
        <v>1100</v>
      </c>
    </row>
    <row r="526" spans="2:2">
      <c r="B526" t="s">
        <v>1101</v>
      </c>
    </row>
    <row r="527" spans="2:2">
      <c r="B527" t="s">
        <v>1102</v>
      </c>
    </row>
    <row r="528" spans="2:2">
      <c r="B528" t="s">
        <v>1103</v>
      </c>
    </row>
    <row r="532" spans="1:3">
      <c r="B532" t="s">
        <v>1104</v>
      </c>
    </row>
    <row r="535" spans="1:3">
      <c r="A535" t="s">
        <v>1768</v>
      </c>
      <c r="B535" s="6" t="s">
        <v>1105</v>
      </c>
      <c r="C535" s="5"/>
    </row>
    <row r="536" spans="1:3">
      <c r="B536" s="1"/>
    </row>
    <row r="537" spans="1:3">
      <c r="B537" s="1"/>
    </row>
    <row r="538" spans="1:3">
      <c r="B538" s="1"/>
    </row>
    <row r="539" spans="1:3">
      <c r="B539" s="1"/>
    </row>
    <row r="540" spans="1:3">
      <c r="B540" s="1"/>
    </row>
    <row r="541" spans="1:3">
      <c r="B541" s="1"/>
    </row>
    <row r="542" spans="1:3">
      <c r="B542" s="1"/>
    </row>
    <row r="543" spans="1:3">
      <c r="B543" s="1"/>
    </row>
    <row r="544" spans="1:3">
      <c r="B544" s="1" t="s">
        <v>1096</v>
      </c>
    </row>
    <row r="545" spans="2:12">
      <c r="B545" t="s">
        <v>1106</v>
      </c>
    </row>
    <row r="546" spans="2:12">
      <c r="B546" t="s">
        <v>1107</v>
      </c>
    </row>
    <row r="547" spans="2:12">
      <c r="B547" t="s">
        <v>1108</v>
      </c>
    </row>
    <row r="548" spans="2:12">
      <c r="B548" t="s">
        <v>1109</v>
      </c>
    </row>
    <row r="550" spans="2:12">
      <c r="L550" t="s">
        <v>1110</v>
      </c>
    </row>
    <row r="552" spans="2:12">
      <c r="B552" t="s">
        <v>1111</v>
      </c>
    </row>
    <row r="553" spans="2:12">
      <c r="B553" t="s">
        <v>1112</v>
      </c>
    </row>
    <row r="554" spans="2:12">
      <c r="B554" t="s">
        <v>1113</v>
      </c>
    </row>
    <row r="566" spans="2:9">
      <c r="I566" t="s">
        <v>1114</v>
      </c>
    </row>
    <row r="569" spans="2:9">
      <c r="B569" t="s">
        <v>1115</v>
      </c>
    </row>
    <row r="570" spans="2:9">
      <c r="B570" t="s">
        <v>1116</v>
      </c>
    </row>
    <row r="571" spans="2:9">
      <c r="B571" t="s">
        <v>1117</v>
      </c>
    </row>
    <row r="572" spans="2:9">
      <c r="B572" t="s">
        <v>1118</v>
      </c>
    </row>
    <row r="573" spans="2:9">
      <c r="B573" t="s">
        <v>1119</v>
      </c>
    </row>
    <row r="574" spans="2:9">
      <c r="B574" t="s">
        <v>1120</v>
      </c>
    </row>
    <row r="575" spans="2:9">
      <c r="B575" s="1"/>
    </row>
    <row r="576" spans="2:9">
      <c r="B576" s="1"/>
    </row>
    <row r="577" spans="1:3">
      <c r="A577" t="s">
        <v>1768</v>
      </c>
      <c r="B577" s="6" t="s">
        <v>1121</v>
      </c>
      <c r="C577" s="5"/>
    </row>
    <row r="578" spans="1:3">
      <c r="B578" s="1"/>
    </row>
    <row r="579" spans="1:3">
      <c r="B579" s="1"/>
    </row>
    <row r="580" spans="1:3">
      <c r="B580" s="1"/>
    </row>
    <row r="581" spans="1:3">
      <c r="B581" s="1"/>
    </row>
    <row r="582" spans="1:3">
      <c r="B582" s="1"/>
    </row>
    <row r="583" spans="1:3">
      <c r="B583" s="1"/>
    </row>
    <row r="584" spans="1:3">
      <c r="B584" s="1"/>
    </row>
    <row r="585" spans="1:3">
      <c r="B585" s="1"/>
    </row>
    <row r="586" spans="1:3">
      <c r="B586" s="1"/>
    </row>
    <row r="587" spans="1:3">
      <c r="B587" s="4" t="s">
        <v>1122</v>
      </c>
    </row>
    <row r="588" spans="1:3">
      <c r="B588" s="4" t="s">
        <v>1123</v>
      </c>
    </row>
    <row r="589" spans="1:3">
      <c r="B589" s="4" t="s">
        <v>1124</v>
      </c>
    </row>
    <row r="590" spans="1:3">
      <c r="B590" s="4" t="s">
        <v>1125</v>
      </c>
    </row>
    <row r="591" spans="1:3">
      <c r="B591" s="1"/>
    </row>
    <row r="592" spans="1:3">
      <c r="B592" s="1"/>
    </row>
    <row r="593" spans="2:2">
      <c r="B593" s="1"/>
    </row>
    <row r="594" spans="2:2">
      <c r="B594" s="1"/>
    </row>
    <row r="595" spans="2:2">
      <c r="B595" s="1"/>
    </row>
    <row r="596" spans="2:2">
      <c r="B596" s="1"/>
    </row>
    <row r="597" spans="2:2">
      <c r="B597" s="1"/>
    </row>
    <row r="598" spans="2:2">
      <c r="B598" s="1"/>
    </row>
    <row r="599" spans="2:2">
      <c r="B599" s="1"/>
    </row>
    <row r="600" spans="2:2">
      <c r="B600" s="1"/>
    </row>
    <row r="601" spans="2:2">
      <c r="B601" s="4" t="s">
        <v>1126</v>
      </c>
    </row>
    <row r="602" spans="2:2">
      <c r="B602" s="4" t="s">
        <v>1127</v>
      </c>
    </row>
    <row r="603" spans="2:2">
      <c r="B603" s="4" t="s">
        <v>1128</v>
      </c>
    </row>
    <row r="604" spans="2:2">
      <c r="B604" s="1"/>
    </row>
    <row r="605" spans="2:2">
      <c r="B605" s="4" t="s">
        <v>1129</v>
      </c>
    </row>
    <row r="606" spans="2:2">
      <c r="B606" s="4"/>
    </row>
    <row r="607" spans="2:2">
      <c r="B607" s="4"/>
    </row>
    <row r="608" spans="2:2">
      <c r="B608" s="4"/>
    </row>
    <row r="609" spans="1:3">
      <c r="B609" s="4"/>
    </row>
    <row r="610" spans="1:3">
      <c r="C610" s="4"/>
    </row>
    <row r="611" spans="1:3">
      <c r="B611" s="148"/>
    </row>
    <row r="612" spans="1:3">
      <c r="B612" s="148"/>
    </row>
    <row r="613" spans="1:3">
      <c r="B613" s="148"/>
    </row>
    <row r="614" spans="1:3">
      <c r="B614" s="4"/>
    </row>
    <row r="615" spans="1:3">
      <c r="B615" s="4"/>
    </row>
    <row r="616" spans="1:3">
      <c r="B616" s="4" t="s">
        <v>1130</v>
      </c>
    </row>
    <row r="617" spans="1:3">
      <c r="B617" s="4" t="s">
        <v>1131</v>
      </c>
    </row>
    <row r="618" spans="1:3">
      <c r="B618" s="4"/>
    </row>
    <row r="619" spans="1:3">
      <c r="B619" s="1"/>
    </row>
    <row r="620" spans="1:3">
      <c r="A620" t="s">
        <v>1768</v>
      </c>
      <c r="B620" s="6" t="s">
        <v>1132</v>
      </c>
      <c r="C620" s="5"/>
    </row>
    <row r="621" spans="1:3">
      <c r="B621" s="1"/>
    </row>
    <row r="622" spans="1:3">
      <c r="B622" s="1"/>
    </row>
    <row r="623" spans="1:3">
      <c r="B623" s="1"/>
    </row>
    <row r="624" spans="1:3">
      <c r="B624" s="1"/>
    </row>
    <row r="625" spans="2:10">
      <c r="B625" s="1"/>
    </row>
    <row r="626" spans="2:10">
      <c r="B626" s="1"/>
    </row>
    <row r="627" spans="2:10">
      <c r="B627" s="1"/>
    </row>
    <row r="628" spans="2:10">
      <c r="B628" s="1"/>
    </row>
    <row r="629" spans="2:10">
      <c r="B629" s="1"/>
    </row>
    <row r="630" spans="2:10">
      <c r="B630" s="4" t="s">
        <v>1133</v>
      </c>
      <c r="C630" s="4"/>
      <c r="D630" s="4"/>
      <c r="E630" s="4"/>
      <c r="F630" s="4"/>
      <c r="G630" s="4"/>
      <c r="H630" s="4"/>
      <c r="I630" s="4"/>
      <c r="J630" s="4"/>
    </row>
    <row r="631" spans="2:10">
      <c r="B631" s="4" t="s">
        <v>1134</v>
      </c>
    </row>
    <row r="632" spans="2:10">
      <c r="B632" s="4" t="s">
        <v>1135</v>
      </c>
    </row>
    <row r="633" spans="2:10">
      <c r="B633" s="4" t="s">
        <v>1136</v>
      </c>
    </row>
    <row r="634" spans="2:10">
      <c r="B634" s="4" t="s">
        <v>1137</v>
      </c>
    </row>
    <row r="635" spans="2:10">
      <c r="B635" s="4" t="s">
        <v>1138</v>
      </c>
    </row>
    <row r="636" spans="2:10">
      <c r="B636" s="4" t="s">
        <v>1139</v>
      </c>
    </row>
    <row r="637" spans="2:10">
      <c r="B637" s="4"/>
    </row>
    <row r="638" spans="2:10">
      <c r="B638" t="s">
        <v>1140</v>
      </c>
    </row>
    <row r="640" spans="2:10">
      <c r="B640" s="70"/>
      <c r="C640" s="154">
        <v>2020</v>
      </c>
      <c r="D640" s="154">
        <v>2021</v>
      </c>
      <c r="E640" s="154">
        <v>2022</v>
      </c>
      <c r="F640" s="154">
        <v>2023</v>
      </c>
      <c r="G640" s="155" t="s">
        <v>936</v>
      </c>
    </row>
    <row r="641" spans="2:17">
      <c r="B641" s="156" t="s">
        <v>1141</v>
      </c>
      <c r="C641">
        <v>3163</v>
      </c>
      <c r="D641">
        <v>3863</v>
      </c>
      <c r="E641">
        <v>1918</v>
      </c>
      <c r="F641">
        <v>3578</v>
      </c>
      <c r="G641" s="23">
        <v>3441</v>
      </c>
    </row>
    <row r="642" spans="2:17">
      <c r="B642" s="156" t="s">
        <v>1142</v>
      </c>
      <c r="C642">
        <v>724</v>
      </c>
      <c r="D642">
        <v>665</v>
      </c>
      <c r="E642">
        <v>968</v>
      </c>
      <c r="F642">
        <v>701</v>
      </c>
      <c r="G642" s="23">
        <v>796</v>
      </c>
    </row>
    <row r="643" spans="2:17">
      <c r="B643" s="156" t="s">
        <v>1143</v>
      </c>
      <c r="C643">
        <v>580</v>
      </c>
      <c r="D643">
        <v>299</v>
      </c>
      <c r="E643">
        <v>870</v>
      </c>
      <c r="F643">
        <v>1421</v>
      </c>
      <c r="G643" s="23">
        <v>1507</v>
      </c>
    </row>
    <row r="644" spans="2:17" ht="18" thickBot="1">
      <c r="B644" s="157" t="s">
        <v>1144</v>
      </c>
      <c r="C644" s="158">
        <v>6</v>
      </c>
      <c r="D644" s="158">
        <v>1248</v>
      </c>
      <c r="E644" s="158">
        <v>1214</v>
      </c>
      <c r="F644" s="158">
        <v>2289</v>
      </c>
      <c r="G644" s="159">
        <v>2290</v>
      </c>
    </row>
    <row r="645" spans="2:17" ht="18" thickTop="1">
      <c r="B645" s="160" t="s">
        <v>929</v>
      </c>
      <c r="C645" s="26">
        <f>C641+C642-C643-C644</f>
        <v>3301</v>
      </c>
      <c r="D645" s="26">
        <f>D641+D642-D643-D644</f>
        <v>2981</v>
      </c>
      <c r="E645" s="26">
        <f>E641+E642-E643-E644</f>
        <v>802</v>
      </c>
      <c r="F645" s="26">
        <f>F641+F642-F643-F644</f>
        <v>569</v>
      </c>
      <c r="G645" s="27">
        <f>G641+G642-G643-G644</f>
        <v>440</v>
      </c>
      <c r="Q645" t="s">
        <v>1145</v>
      </c>
    </row>
    <row r="646" spans="2:17">
      <c r="B646" s="1"/>
      <c r="Q646" t="s">
        <v>1146</v>
      </c>
    </row>
    <row r="647" spans="2:17">
      <c r="B647" s="1"/>
    </row>
    <row r="648" spans="2:17">
      <c r="B648" t="s">
        <v>1147</v>
      </c>
      <c r="M648" t="s">
        <v>1148</v>
      </c>
    </row>
    <row r="649" spans="2:17">
      <c r="B649" s="4" t="s">
        <v>1149</v>
      </c>
    </row>
    <row r="650" spans="2:17">
      <c r="B650" s="4" t="s">
        <v>1150</v>
      </c>
    </row>
    <row r="651" spans="2:17">
      <c r="B651" s="4"/>
    </row>
    <row r="652" spans="2:17">
      <c r="B652" s="4" t="s">
        <v>1129</v>
      </c>
    </row>
    <row r="653" spans="2:17">
      <c r="B653" s="148"/>
      <c r="C653" s="161"/>
      <c r="D653" s="161"/>
      <c r="E653" s="161"/>
      <c r="F653" s="161"/>
      <c r="G653" s="161"/>
    </row>
    <row r="654" spans="2:17">
      <c r="B654" s="148"/>
      <c r="C654" s="161"/>
      <c r="D654" s="161"/>
      <c r="E654" s="161"/>
      <c r="F654" s="161"/>
      <c r="G654" s="161"/>
    </row>
    <row r="655" spans="2:17">
      <c r="B655" s="148"/>
      <c r="C655" s="161"/>
      <c r="D655" s="161"/>
      <c r="E655" s="161"/>
      <c r="F655" s="161"/>
      <c r="G655" s="161"/>
    </row>
    <row r="656" spans="2:17">
      <c r="B656" s="148"/>
      <c r="C656" s="161"/>
      <c r="D656" s="161"/>
      <c r="E656" s="161"/>
      <c r="F656" s="161"/>
      <c r="G656" s="161"/>
    </row>
    <row r="657" spans="1:7">
      <c r="B657" s="148"/>
      <c r="C657" s="161"/>
      <c r="D657" s="161"/>
      <c r="E657" s="161"/>
      <c r="F657" s="161"/>
      <c r="G657" s="161"/>
    </row>
    <row r="658" spans="1:7">
      <c r="B658" s="148"/>
      <c r="C658" s="161"/>
      <c r="D658" s="161"/>
      <c r="E658" s="161"/>
      <c r="F658" s="161"/>
    </row>
    <row r="659" spans="1:7">
      <c r="B659" s="148"/>
      <c r="C659" s="161"/>
      <c r="D659" s="161"/>
      <c r="E659" s="161"/>
      <c r="F659" s="161"/>
    </row>
    <row r="660" spans="1:7">
      <c r="B660" s="148"/>
      <c r="C660" s="161"/>
      <c r="D660" s="161"/>
      <c r="E660" s="161"/>
      <c r="F660" s="161"/>
      <c r="G660" s="8" t="s">
        <v>1151</v>
      </c>
    </row>
    <row r="661" spans="1:7">
      <c r="B661" s="148"/>
      <c r="C661" s="161"/>
      <c r="D661" s="161"/>
      <c r="E661" s="161"/>
      <c r="F661" s="161"/>
      <c r="G661" s="8" t="s">
        <v>1152</v>
      </c>
    </row>
    <row r="662" spans="1:7">
      <c r="B662" s="4"/>
    </row>
    <row r="663" spans="1:7">
      <c r="A663" t="s">
        <v>1768</v>
      </c>
      <c r="B663" s="6" t="s">
        <v>1153</v>
      </c>
      <c r="C663" s="5"/>
    </row>
    <row r="664" spans="1:7">
      <c r="B664" s="1"/>
    </row>
    <row r="665" spans="1:7">
      <c r="B665" s="1"/>
    </row>
    <row r="666" spans="1:7">
      <c r="B666" s="1"/>
    </row>
    <row r="667" spans="1:7">
      <c r="B667" s="1"/>
    </row>
    <row r="668" spans="1:7">
      <c r="B668" s="1"/>
    </row>
    <row r="669" spans="1:7">
      <c r="B669" s="1"/>
    </row>
    <row r="670" spans="1:7">
      <c r="B670" s="1"/>
    </row>
    <row r="671" spans="1:7">
      <c r="B671" s="1"/>
    </row>
    <row r="672" spans="1:7">
      <c r="B672" s="1"/>
    </row>
    <row r="673" spans="2:2">
      <c r="B673" s="4" t="s">
        <v>1154</v>
      </c>
    </row>
    <row r="674" spans="2:2">
      <c r="B674" s="4" t="s">
        <v>1155</v>
      </c>
    </row>
    <row r="675" spans="2:2">
      <c r="B675" s="4" t="s">
        <v>1156</v>
      </c>
    </row>
    <row r="676" spans="2:2">
      <c r="B676" s="4" t="s">
        <v>1157</v>
      </c>
    </row>
    <row r="677" spans="2:2">
      <c r="B677" s="4"/>
    </row>
    <row r="678" spans="2:2">
      <c r="B678" s="4"/>
    </row>
    <row r="679" spans="2:2">
      <c r="B679" s="4"/>
    </row>
    <row r="680" spans="2:2">
      <c r="B680" s="4"/>
    </row>
    <row r="681" spans="2:2">
      <c r="B681" s="4"/>
    </row>
    <row r="682" spans="2:2">
      <c r="B682" s="4"/>
    </row>
    <row r="683" spans="2:2">
      <c r="B683" s="1"/>
    </row>
    <row r="684" spans="2:2">
      <c r="B684" s="1"/>
    </row>
    <row r="685" spans="2:2">
      <c r="B685" s="1"/>
    </row>
    <row r="686" spans="2:2">
      <c r="B686" s="1"/>
    </row>
    <row r="687" spans="2:2">
      <c r="B687" s="1"/>
    </row>
    <row r="688" spans="2:2">
      <c r="B688" s="4" t="s">
        <v>1158</v>
      </c>
    </row>
    <row r="689" spans="2:19">
      <c r="B689" s="4" t="s">
        <v>1159</v>
      </c>
    </row>
    <row r="690" spans="2:19">
      <c r="B690" s="4" t="s">
        <v>1160</v>
      </c>
    </row>
    <row r="691" spans="2:19">
      <c r="B691" s="4"/>
    </row>
    <row r="692" spans="2:19">
      <c r="B692" t="s">
        <v>1161</v>
      </c>
      <c r="L692" s="4" t="s">
        <v>1162</v>
      </c>
      <c r="N692" s="161"/>
      <c r="O692" s="161"/>
      <c r="P692" s="161"/>
      <c r="Q692" s="161"/>
      <c r="R692" s="161"/>
      <c r="S692" s="8"/>
    </row>
    <row r="693" spans="2:19">
      <c r="M693" s="162"/>
      <c r="N693" s="161"/>
      <c r="O693" s="161"/>
      <c r="R693" s="39"/>
    </row>
    <row r="694" spans="2:19">
      <c r="M694" s="162"/>
      <c r="N694" s="161"/>
      <c r="O694" s="161"/>
    </row>
    <row r="695" spans="2:19">
      <c r="L695" s="1"/>
      <c r="M695" s="162"/>
      <c r="N695" s="161"/>
    </row>
    <row r="696" spans="2:19">
      <c r="L696" s="1"/>
      <c r="M696" s="162"/>
      <c r="N696" s="161"/>
    </row>
    <row r="697" spans="2:19">
      <c r="L697" s="1"/>
      <c r="M697" s="162"/>
      <c r="N697" s="161"/>
      <c r="O697" s="161"/>
    </row>
    <row r="698" spans="2:19">
      <c r="L698" s="1"/>
      <c r="M698" s="162"/>
      <c r="N698" s="161"/>
      <c r="O698" s="161"/>
    </row>
    <row r="699" spans="2:19">
      <c r="B699" t="s">
        <v>1163</v>
      </c>
      <c r="L699" s="1"/>
    </row>
    <row r="700" spans="2:19">
      <c r="B700" t="s">
        <v>1164</v>
      </c>
    </row>
    <row r="701" spans="2:19">
      <c r="B701" t="s">
        <v>1165</v>
      </c>
      <c r="L701" s="1"/>
    </row>
    <row r="702" spans="2:19">
      <c r="B702" t="s">
        <v>1166</v>
      </c>
      <c r="L702" s="1"/>
    </row>
    <row r="703" spans="2:19">
      <c r="B703" t="s">
        <v>1167</v>
      </c>
      <c r="L703" s="1"/>
    </row>
    <row r="704" spans="2:19">
      <c r="B704" t="s">
        <v>1168</v>
      </c>
    </row>
    <row r="706" spans="1:3">
      <c r="B706" s="1"/>
    </row>
    <row r="707" spans="1:3">
      <c r="A707" t="s">
        <v>1768</v>
      </c>
      <c r="B707" s="6" t="s">
        <v>1169</v>
      </c>
      <c r="C707" s="5"/>
    </row>
    <row r="708" spans="1:3">
      <c r="B708" s="1"/>
    </row>
    <row r="709" spans="1:3">
      <c r="B709" s="1"/>
    </row>
    <row r="710" spans="1:3">
      <c r="B710" s="1"/>
    </row>
    <row r="711" spans="1:3">
      <c r="B711" s="1"/>
    </row>
    <row r="712" spans="1:3">
      <c r="B712" s="1"/>
    </row>
    <row r="713" spans="1:3">
      <c r="B713" s="1"/>
    </row>
    <row r="714" spans="1:3">
      <c r="B714" s="1"/>
    </row>
    <row r="715" spans="1:3">
      <c r="B715" s="1"/>
    </row>
    <row r="716" spans="1:3">
      <c r="B716" s="4" t="s">
        <v>1170</v>
      </c>
    </row>
    <row r="717" spans="1:3">
      <c r="B717" s="4" t="s">
        <v>1171</v>
      </c>
    </row>
    <row r="718" spans="1:3">
      <c r="B718" s="4" t="s">
        <v>1172</v>
      </c>
    </row>
    <row r="719" spans="1:3">
      <c r="B719" s="4" t="s">
        <v>1173</v>
      </c>
    </row>
    <row r="720" spans="1:3">
      <c r="B720" s="1"/>
    </row>
    <row r="721" spans="2:2">
      <c r="B721" s="1"/>
    </row>
    <row r="722" spans="2:2">
      <c r="B722" s="1"/>
    </row>
    <row r="723" spans="2:2">
      <c r="B723" s="1"/>
    </row>
    <row r="724" spans="2:2">
      <c r="B724" s="1"/>
    </row>
    <row r="725" spans="2:2">
      <c r="B725" s="1"/>
    </row>
    <row r="726" spans="2:2">
      <c r="B726" s="1"/>
    </row>
    <row r="727" spans="2:2">
      <c r="B727" s="1"/>
    </row>
    <row r="728" spans="2:2">
      <c r="B728" s="1"/>
    </row>
    <row r="729" spans="2:2">
      <c r="B729" s="1"/>
    </row>
    <row r="730" spans="2:2">
      <c r="B730" s="4" t="s">
        <v>1174</v>
      </c>
    </row>
    <row r="731" spans="2:2">
      <c r="B731" s="4" t="s">
        <v>1175</v>
      </c>
    </row>
    <row r="732" spans="2:2">
      <c r="B732" t="s">
        <v>1176</v>
      </c>
    </row>
    <row r="747" spans="1:3">
      <c r="B747" t="s">
        <v>1177</v>
      </c>
    </row>
    <row r="748" spans="1:3">
      <c r="B748" t="s">
        <v>1178</v>
      </c>
    </row>
    <row r="749" spans="1:3">
      <c r="B749" s="1"/>
    </row>
    <row r="750" spans="1:3">
      <c r="B750" s="1"/>
    </row>
    <row r="751" spans="1:3">
      <c r="A751" t="s">
        <v>1768</v>
      </c>
      <c r="B751" s="6" t="s">
        <v>1179</v>
      </c>
      <c r="C751" s="5"/>
    </row>
    <row r="752" spans="1:3">
      <c r="B752" s="1"/>
    </row>
    <row r="753" spans="2:2">
      <c r="B753" s="1"/>
    </row>
    <row r="754" spans="2:2">
      <c r="B754" s="1"/>
    </row>
    <row r="755" spans="2:2">
      <c r="B755" s="1"/>
    </row>
    <row r="756" spans="2:2">
      <c r="B756" s="1"/>
    </row>
    <row r="757" spans="2:2">
      <c r="B757" s="1"/>
    </row>
    <row r="758" spans="2:2">
      <c r="B758" s="1"/>
    </row>
    <row r="759" spans="2:2">
      <c r="B759" s="1"/>
    </row>
    <row r="760" spans="2:2">
      <c r="B760" s="4" t="s">
        <v>1180</v>
      </c>
    </row>
    <row r="761" spans="2:2">
      <c r="B761" s="4"/>
    </row>
    <row r="762" spans="2:2">
      <c r="B762" s="1"/>
    </row>
    <row r="763" spans="2:2">
      <c r="B763" s="1"/>
    </row>
    <row r="764" spans="2:2">
      <c r="B764" s="1"/>
    </row>
    <row r="765" spans="2:2">
      <c r="B765" s="1"/>
    </row>
    <row r="766" spans="2:2">
      <c r="B766" s="1"/>
    </row>
    <row r="767" spans="2:2">
      <c r="B767" s="1"/>
    </row>
    <row r="768" spans="2:2">
      <c r="B768" s="1"/>
    </row>
    <row r="769" spans="1:3">
      <c r="B769" s="1"/>
    </row>
    <row r="770" spans="1:3">
      <c r="B770" s="1"/>
    </row>
    <row r="771" spans="1:3">
      <c r="B771" s="1"/>
    </row>
    <row r="774" spans="1:3">
      <c r="A774" t="s">
        <v>1768</v>
      </c>
      <c r="B774" s="6" t="s">
        <v>1181</v>
      </c>
      <c r="C774" s="5"/>
    </row>
    <row r="775" spans="1:3">
      <c r="B775" s="1"/>
    </row>
    <row r="776" spans="1:3">
      <c r="B776" s="1"/>
    </row>
    <row r="777" spans="1:3">
      <c r="B777" s="1"/>
    </row>
    <row r="778" spans="1:3">
      <c r="B778" s="1"/>
    </row>
    <row r="779" spans="1:3">
      <c r="B779" s="1"/>
    </row>
    <row r="780" spans="1:3">
      <c r="B780" s="1"/>
    </row>
    <row r="781" spans="1:3">
      <c r="B781" s="1"/>
    </row>
    <row r="782" spans="1:3">
      <c r="B782" s="1"/>
    </row>
    <row r="783" spans="1:3">
      <c r="B783" s="4" t="s">
        <v>1182</v>
      </c>
    </row>
    <row r="784" spans="1:3">
      <c r="B784" s="4" t="s">
        <v>1183</v>
      </c>
    </row>
    <row r="785" spans="2:2">
      <c r="B785" s="4" t="s">
        <v>1184</v>
      </c>
    </row>
    <row r="786" spans="2:2">
      <c r="B786" s="4" t="s">
        <v>1185</v>
      </c>
    </row>
    <row r="787" spans="2:2">
      <c r="B787" s="4"/>
    </row>
    <row r="788" spans="2:2">
      <c r="B788" s="4"/>
    </row>
    <row r="789" spans="2:2">
      <c r="B789" s="1"/>
    </row>
    <row r="790" spans="2:2">
      <c r="B790" s="1"/>
    </row>
    <row r="791" spans="2:2">
      <c r="B791" s="1"/>
    </row>
    <row r="792" spans="2:2">
      <c r="B792" s="1"/>
    </row>
    <row r="793" spans="2:2">
      <c r="B793" s="1"/>
    </row>
    <row r="794" spans="2:2">
      <c r="B794" s="1"/>
    </row>
    <row r="795" spans="2:2">
      <c r="B795" s="1"/>
    </row>
    <row r="796" spans="2:2">
      <c r="B796" s="1"/>
    </row>
    <row r="797" spans="2:2">
      <c r="B797" s="4" t="s">
        <v>1186</v>
      </c>
    </row>
    <row r="798" spans="2:2">
      <c r="B798" s="4" t="s">
        <v>1187</v>
      </c>
    </row>
    <row r="799" spans="2:2">
      <c r="B799" s="1"/>
    </row>
    <row r="800" spans="2:2">
      <c r="B800" s="1"/>
    </row>
    <row r="803" spans="1:3">
      <c r="A803" t="s">
        <v>1768</v>
      </c>
      <c r="B803" s="6" t="s">
        <v>1188</v>
      </c>
      <c r="C803" s="5"/>
    </row>
    <row r="804" spans="1:3">
      <c r="B804" s="1"/>
    </row>
    <row r="805" spans="1:3">
      <c r="B805" s="1"/>
    </row>
    <row r="806" spans="1:3">
      <c r="B806" s="1"/>
    </row>
    <row r="807" spans="1:3">
      <c r="B807" s="1"/>
    </row>
    <row r="808" spans="1:3">
      <c r="B808" s="1"/>
    </row>
    <row r="809" spans="1:3">
      <c r="B809" s="1"/>
    </row>
    <row r="810" spans="1:3">
      <c r="B810" s="1"/>
    </row>
    <row r="811" spans="1:3">
      <c r="B811" s="1"/>
    </row>
    <row r="812" spans="1:3">
      <c r="B812" s="1"/>
    </row>
    <row r="813" spans="1:3">
      <c r="B813" s="4" t="s">
        <v>1189</v>
      </c>
    </row>
    <row r="814" spans="1:3">
      <c r="B814" s="4" t="s">
        <v>1190</v>
      </c>
    </row>
    <row r="815" spans="1:3">
      <c r="B815" s="4" t="s">
        <v>1191</v>
      </c>
    </row>
    <row r="816" spans="1:3">
      <c r="B816" s="4" t="s">
        <v>1192</v>
      </c>
    </row>
    <row r="817" spans="2:2">
      <c r="B817" s="1"/>
    </row>
    <row r="818" spans="2:2">
      <c r="B818" s="1"/>
    </row>
    <row r="819" spans="2:2">
      <c r="B819" s="1"/>
    </row>
    <row r="820" spans="2:2">
      <c r="B820" s="1"/>
    </row>
    <row r="821" spans="2:2">
      <c r="B821" s="1"/>
    </row>
    <row r="822" spans="2:2">
      <c r="B822" s="1"/>
    </row>
    <row r="823" spans="2:2">
      <c r="B823" s="1"/>
    </row>
    <row r="824" spans="2:2">
      <c r="B824" s="1"/>
    </row>
    <row r="825" spans="2:2">
      <c r="B825" s="1"/>
    </row>
    <row r="826" spans="2:2">
      <c r="B826" s="1"/>
    </row>
    <row r="827" spans="2:2">
      <c r="B827" s="4" t="s">
        <v>1193</v>
      </c>
    </row>
    <row r="828" spans="2:2">
      <c r="B828" s="4" t="s">
        <v>1194</v>
      </c>
    </row>
    <row r="829" spans="2:2">
      <c r="B829" s="4" t="s">
        <v>1195</v>
      </c>
    </row>
    <row r="830" spans="2:2">
      <c r="B830" s="4" t="s">
        <v>1196</v>
      </c>
    </row>
    <row r="831" spans="2:2">
      <c r="B831" s="4" t="s">
        <v>1197</v>
      </c>
    </row>
    <row r="834" spans="1:3">
      <c r="A834" t="s">
        <v>1768</v>
      </c>
      <c r="B834" s="6" t="s">
        <v>960</v>
      </c>
      <c r="C834" s="5"/>
    </row>
    <row r="835" spans="1:3">
      <c r="B835" s="1"/>
    </row>
    <row r="836" spans="1:3">
      <c r="B836" s="1"/>
    </row>
    <row r="837" spans="1:3">
      <c r="B837" s="1"/>
    </row>
    <row r="838" spans="1:3">
      <c r="B838" s="1"/>
    </row>
    <row r="839" spans="1:3">
      <c r="B839" s="1"/>
    </row>
    <row r="840" spans="1:3">
      <c r="B840" s="1"/>
    </row>
    <row r="841" spans="1:3">
      <c r="B841" s="1"/>
    </row>
    <row r="842" spans="1:3">
      <c r="B842" t="s">
        <v>1198</v>
      </c>
    </row>
    <row r="843" spans="1:3">
      <c r="B843" t="s">
        <v>1199</v>
      </c>
    </row>
    <row r="847" spans="1:3">
      <c r="B847" s="1"/>
    </row>
    <row r="848" spans="1:3">
      <c r="B848" s="1"/>
    </row>
    <row r="849" spans="2:2">
      <c r="B849" s="1"/>
    </row>
    <row r="850" spans="2:2">
      <c r="B850" s="1"/>
    </row>
    <row r="851" spans="2:2">
      <c r="B851" s="1"/>
    </row>
    <row r="852" spans="2:2">
      <c r="B852" s="1"/>
    </row>
    <row r="853" spans="2:2">
      <c r="B853" s="1"/>
    </row>
    <row r="854" spans="2:2">
      <c r="B854" t="s">
        <v>1200</v>
      </c>
    </row>
    <row r="855" spans="2:2">
      <c r="B855" s="4" t="s">
        <v>1201</v>
      </c>
    </row>
    <row r="856" spans="2:2">
      <c r="B856" s="4" t="s">
        <v>1202</v>
      </c>
    </row>
    <row r="857" spans="2:2">
      <c r="B857" s="1"/>
    </row>
    <row r="858" spans="2:2">
      <c r="B858" s="163" t="s">
        <v>1203</v>
      </c>
    </row>
    <row r="859" spans="2:2">
      <c r="B859" s="163" t="s">
        <v>1204</v>
      </c>
    </row>
    <row r="860" spans="2:2">
      <c r="B860" s="163" t="s">
        <v>1205</v>
      </c>
    </row>
    <row r="861" spans="2:2">
      <c r="B861" s="1"/>
    </row>
    <row r="862" spans="2:2">
      <c r="B862" s="163" t="s">
        <v>1206</v>
      </c>
    </row>
    <row r="863" spans="2:2">
      <c r="B863" s="163" t="s">
        <v>1207</v>
      </c>
    </row>
    <row r="864" spans="2:2">
      <c r="B864" s="163" t="s">
        <v>1208</v>
      </c>
    </row>
    <row r="865" spans="1:3">
      <c r="B865" s="163" t="s">
        <v>1209</v>
      </c>
    </row>
    <row r="866" spans="1:3">
      <c r="B866" s="163" t="s">
        <v>1210</v>
      </c>
    </row>
    <row r="869" spans="1:3">
      <c r="A869" t="s">
        <v>1768</v>
      </c>
      <c r="B869" s="6" t="s">
        <v>942</v>
      </c>
      <c r="C869" s="5"/>
    </row>
    <row r="878" spans="1:3">
      <c r="B878" t="s">
        <v>1211</v>
      </c>
    </row>
    <row r="879" spans="1:3">
      <c r="B879" t="s">
        <v>1212</v>
      </c>
    </row>
    <row r="880" spans="1:3">
      <c r="B880" t="s">
        <v>1213</v>
      </c>
    </row>
    <row r="881" spans="2:2">
      <c r="B881" t="s">
        <v>1214</v>
      </c>
    </row>
    <row r="890" spans="2:2">
      <c r="B890" s="86" t="s">
        <v>1215</v>
      </c>
    </row>
    <row r="891" spans="2:2">
      <c r="B891" s="86" t="s">
        <v>1216</v>
      </c>
    </row>
    <row r="892" spans="2:2">
      <c r="B892" s="86" t="s">
        <v>1217</v>
      </c>
    </row>
    <row r="893" spans="2:2">
      <c r="B893" s="86"/>
    </row>
    <row r="894" spans="2:2">
      <c r="B894" s="86" t="s">
        <v>1218</v>
      </c>
    </row>
    <row r="895" spans="2:2">
      <c r="B895" s="86" t="s">
        <v>1219</v>
      </c>
    </row>
    <row r="896" spans="2:2">
      <c r="B896" s="86" t="s">
        <v>1220</v>
      </c>
    </row>
    <row r="897" spans="2:2">
      <c r="B897" s="86"/>
    </row>
    <row r="898" spans="2:2">
      <c r="B898" s="86" t="s">
        <v>1221</v>
      </c>
    </row>
    <row r="899" spans="2:2">
      <c r="B899" s="86" t="s">
        <v>1222</v>
      </c>
    </row>
    <row r="900" spans="2:2">
      <c r="B900" s="86" t="s">
        <v>1223</v>
      </c>
    </row>
    <row r="901" spans="2:2">
      <c r="B901" s="86" t="s">
        <v>1224</v>
      </c>
    </row>
    <row r="902" spans="2:2">
      <c r="B902" s="86"/>
    </row>
    <row r="903" spans="2:2">
      <c r="B903" s="86" t="s">
        <v>1225</v>
      </c>
    </row>
    <row r="904" spans="2:2">
      <c r="B904" s="86" t="s">
        <v>1226</v>
      </c>
    </row>
    <row r="905" spans="2:2">
      <c r="B905" s="86"/>
    </row>
    <row r="906" spans="2:2">
      <c r="B906" s="86" t="s">
        <v>1227</v>
      </c>
    </row>
    <row r="907" spans="2:2">
      <c r="B907" s="86" t="s">
        <v>1228</v>
      </c>
    </row>
    <row r="908" spans="2:2">
      <c r="B908" s="86"/>
    </row>
    <row r="909" spans="2:2">
      <c r="B909" s="86" t="s">
        <v>1229</v>
      </c>
    </row>
    <row r="910" spans="2:2">
      <c r="B910" s="86" t="s">
        <v>1230</v>
      </c>
    </row>
  </sheetData>
  <mergeCells count="6">
    <mergeCell ref="T38:V38"/>
    <mergeCell ref="C38:E38"/>
    <mergeCell ref="F38:H38"/>
    <mergeCell ref="J38:L38"/>
    <mergeCell ref="M38:O38"/>
    <mergeCell ref="P38:R38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1C7C3D-A94D-497F-B42C-042BF804B5F8}">
  <dimension ref="B2:K26"/>
  <sheetViews>
    <sheetView showGridLines="0" workbookViewId="0">
      <selection activeCell="A34" sqref="A34"/>
    </sheetView>
  </sheetViews>
  <sheetFormatPr defaultRowHeight="17.399999999999999"/>
  <cols>
    <col min="1" max="1" width="4.19921875" customWidth="1"/>
  </cols>
  <sheetData>
    <row r="2" spans="2:11">
      <c r="B2" s="6" t="s">
        <v>1231</v>
      </c>
      <c r="C2" s="6"/>
      <c r="D2" s="6"/>
      <c r="E2" s="6"/>
      <c r="F2" s="6"/>
      <c r="G2" s="6"/>
      <c r="H2" s="6"/>
      <c r="I2" s="6"/>
      <c r="J2" s="6"/>
      <c r="K2" s="6"/>
    </row>
    <row r="3" spans="2:11">
      <c r="B3" s="1"/>
      <c r="C3" s="1"/>
      <c r="D3" s="1"/>
      <c r="E3" s="1"/>
      <c r="F3" s="1"/>
      <c r="G3" s="1"/>
      <c r="H3" s="1"/>
      <c r="I3" s="1"/>
      <c r="J3" s="1"/>
      <c r="K3" s="1"/>
    </row>
    <row r="4" spans="2:11">
      <c r="B4" s="164" t="s">
        <v>1232</v>
      </c>
    </row>
    <row r="6" spans="2:11">
      <c r="B6" t="s">
        <v>1233</v>
      </c>
    </row>
    <row r="7" spans="2:11">
      <c r="B7" t="s">
        <v>1234</v>
      </c>
    </row>
    <row r="9" spans="2:11">
      <c r="B9" t="s">
        <v>1235</v>
      </c>
    </row>
    <row r="10" spans="2:11">
      <c r="B10" t="s">
        <v>1236</v>
      </c>
    </row>
    <row r="12" spans="2:11">
      <c r="B12" t="s">
        <v>1237</v>
      </c>
    </row>
    <row r="13" spans="2:11">
      <c r="B13" t="s">
        <v>1238</v>
      </c>
    </row>
    <row r="15" spans="2:11">
      <c r="B15" t="s">
        <v>1239</v>
      </c>
    </row>
    <row r="16" spans="2:11">
      <c r="B16" t="s">
        <v>1240</v>
      </c>
    </row>
    <row r="18" spans="2:2">
      <c r="B18" t="s">
        <v>1241</v>
      </c>
    </row>
    <row r="19" spans="2:2">
      <c r="B19" t="s">
        <v>1242</v>
      </c>
    </row>
    <row r="20" spans="2:2">
      <c r="B20" t="s">
        <v>1243</v>
      </c>
    </row>
    <row r="21" spans="2:2">
      <c r="B21" t="s">
        <v>1244</v>
      </c>
    </row>
    <row r="23" spans="2:2">
      <c r="B23" t="s">
        <v>1245</v>
      </c>
    </row>
    <row r="24" spans="2:2">
      <c r="B24" t="s">
        <v>1246</v>
      </c>
    </row>
    <row r="26" spans="2:2">
      <c r="B26" s="164" t="s">
        <v>1247</v>
      </c>
    </row>
  </sheetData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32A2F0-DAAB-4526-BCFF-3FC52A23D229}">
  <dimension ref="A2:X645"/>
  <sheetViews>
    <sheetView showGridLines="0" topLeftCell="A222" workbookViewId="0">
      <selection activeCell="I592" sqref="I592"/>
    </sheetView>
  </sheetViews>
  <sheetFormatPr defaultColWidth="9" defaultRowHeight="17.399999999999999"/>
  <cols>
    <col min="1" max="1" width="2.796875" style="170" customWidth="1"/>
    <col min="2" max="2" width="22.59765625" style="170" customWidth="1"/>
    <col min="3" max="8" width="9.09765625" style="170" bestFit="1" customWidth="1"/>
    <col min="9" max="9" width="17.09765625" style="170" customWidth="1"/>
    <col min="10" max="11" width="9.09765625" style="170" bestFit="1" customWidth="1"/>
    <col min="12" max="12" width="9.296875" style="170" bestFit="1" customWidth="1"/>
    <col min="13" max="20" width="9.09765625" style="170" bestFit="1" customWidth="1"/>
    <col min="21" max="16384" width="9" style="170"/>
  </cols>
  <sheetData>
    <row r="2" spans="2:13" ht="30">
      <c r="B2" s="167" t="s">
        <v>1248</v>
      </c>
      <c r="C2" s="168"/>
      <c r="D2" s="168"/>
      <c r="E2" s="168"/>
      <c r="F2" s="168"/>
      <c r="G2" s="168"/>
      <c r="H2" s="168"/>
      <c r="I2" s="168"/>
      <c r="J2" s="168"/>
      <c r="K2" s="168"/>
      <c r="L2" s="169"/>
      <c r="M2" s="169"/>
    </row>
    <row r="3" spans="2:13">
      <c r="B3" s="170" t="s">
        <v>1249</v>
      </c>
      <c r="C3" s="171"/>
      <c r="D3" s="171"/>
      <c r="E3" s="170" t="s">
        <v>1250</v>
      </c>
      <c r="F3" s="171"/>
      <c r="G3" s="171"/>
      <c r="H3" s="171"/>
      <c r="I3" s="171"/>
      <c r="J3" s="171"/>
      <c r="K3" s="171"/>
    </row>
    <row r="4" spans="2:13" ht="14.25" customHeight="1">
      <c r="B4" s="171"/>
      <c r="C4" s="171"/>
      <c r="D4" s="171"/>
      <c r="E4" s="171"/>
      <c r="F4" s="171"/>
      <c r="G4" s="171"/>
      <c r="H4" s="171"/>
      <c r="I4" s="171"/>
      <c r="J4" s="171"/>
      <c r="K4" s="171"/>
    </row>
    <row r="5" spans="2:13">
      <c r="B5" s="171"/>
      <c r="C5" s="171"/>
      <c r="D5" s="171"/>
      <c r="E5" s="171"/>
      <c r="F5" s="171"/>
      <c r="G5" s="171"/>
      <c r="H5" s="171"/>
      <c r="I5" s="171"/>
      <c r="J5" s="171"/>
      <c r="K5" s="171"/>
    </row>
    <row r="6" spans="2:13">
      <c r="B6" s="171"/>
      <c r="C6" s="171"/>
      <c r="D6" s="171"/>
      <c r="E6" s="171"/>
      <c r="F6" s="171"/>
      <c r="G6" s="171"/>
      <c r="H6" s="171"/>
      <c r="I6" s="171"/>
      <c r="J6" s="171"/>
      <c r="K6" s="171"/>
    </row>
    <row r="7" spans="2:13">
      <c r="B7" s="171"/>
      <c r="C7" s="171"/>
      <c r="D7" s="171"/>
      <c r="E7" s="171"/>
      <c r="F7" s="171"/>
      <c r="G7" s="171"/>
      <c r="H7" s="171"/>
      <c r="I7" s="171"/>
      <c r="J7" s="171"/>
      <c r="K7" s="171"/>
    </row>
    <row r="8" spans="2:13">
      <c r="B8" s="171"/>
      <c r="C8" s="171"/>
      <c r="D8" s="171"/>
      <c r="E8" s="171"/>
      <c r="F8" s="171"/>
      <c r="G8" s="171"/>
      <c r="H8" s="171"/>
      <c r="I8" s="171"/>
      <c r="J8" s="171"/>
      <c r="K8" s="171"/>
    </row>
    <row r="9" spans="2:13">
      <c r="B9" s="171"/>
      <c r="C9" s="171"/>
      <c r="D9" s="171"/>
      <c r="E9" s="171"/>
      <c r="F9" s="171"/>
      <c r="G9" s="171"/>
      <c r="H9" s="171"/>
      <c r="I9" s="171"/>
      <c r="J9" s="171"/>
      <c r="K9" s="171"/>
    </row>
    <row r="10" spans="2:13">
      <c r="B10" s="171"/>
      <c r="C10" s="171"/>
      <c r="D10" s="171"/>
      <c r="E10" s="171"/>
      <c r="F10" s="171"/>
      <c r="G10" s="171"/>
      <c r="H10" s="171"/>
      <c r="I10" s="171"/>
      <c r="J10" s="171"/>
      <c r="K10" s="171"/>
    </row>
    <row r="11" spans="2:13">
      <c r="B11" s="171"/>
      <c r="C11" s="171"/>
      <c r="D11" s="171"/>
      <c r="E11" s="171"/>
      <c r="F11" s="171"/>
      <c r="G11" s="171"/>
      <c r="H11" s="171"/>
      <c r="I11" s="171"/>
      <c r="J11" s="171"/>
      <c r="K11" s="171"/>
    </row>
    <row r="12" spans="2:13">
      <c r="B12" s="171"/>
      <c r="C12" s="171"/>
      <c r="D12" s="171"/>
      <c r="E12" s="171"/>
      <c r="F12" s="171"/>
      <c r="G12" s="171"/>
      <c r="H12" s="171"/>
      <c r="I12" s="171"/>
      <c r="J12" s="171"/>
      <c r="K12" s="171"/>
    </row>
    <row r="13" spans="2:13">
      <c r="B13" s="171"/>
      <c r="C13" s="171"/>
      <c r="D13" s="171"/>
      <c r="E13" s="171"/>
      <c r="F13" s="171"/>
      <c r="G13" s="171"/>
      <c r="H13" s="171"/>
      <c r="I13" s="171"/>
      <c r="J13" s="171"/>
      <c r="K13" s="171"/>
    </row>
    <row r="14" spans="2:13">
      <c r="B14" s="171"/>
      <c r="C14" s="171"/>
      <c r="D14" s="171"/>
      <c r="E14" s="171"/>
      <c r="F14" s="171"/>
      <c r="G14" s="171"/>
      <c r="H14" s="171"/>
      <c r="I14" s="171"/>
      <c r="J14" s="171"/>
      <c r="K14" s="171"/>
    </row>
    <row r="15" spans="2:13">
      <c r="B15" s="171"/>
      <c r="C15" s="171"/>
      <c r="D15" s="171"/>
      <c r="E15" s="171"/>
      <c r="F15" s="171"/>
      <c r="G15" s="171"/>
      <c r="H15" s="171"/>
      <c r="I15" s="29"/>
      <c r="J15" s="171"/>
      <c r="K15" s="171"/>
    </row>
    <row r="16" spans="2:13">
      <c r="B16" s="171"/>
      <c r="C16" s="171"/>
      <c r="D16" s="171"/>
      <c r="E16" s="171"/>
      <c r="F16" s="171"/>
      <c r="G16" s="171"/>
      <c r="H16" s="171"/>
      <c r="I16" s="171"/>
      <c r="J16" s="171"/>
      <c r="K16" s="171"/>
    </row>
    <row r="17" spans="2:13">
      <c r="B17" s="171"/>
      <c r="C17" s="171"/>
      <c r="D17" s="171"/>
      <c r="E17" s="171"/>
      <c r="F17" s="171"/>
      <c r="G17" s="171"/>
      <c r="H17" s="171"/>
      <c r="I17" s="171"/>
      <c r="J17" s="171"/>
      <c r="K17" s="171"/>
    </row>
    <row r="18" spans="2:13">
      <c r="B18" s="171" t="s">
        <v>1453</v>
      </c>
      <c r="C18" s="171"/>
      <c r="D18" s="171"/>
      <c r="E18" s="171"/>
      <c r="F18" s="171"/>
      <c r="G18" s="171"/>
      <c r="H18" s="171"/>
      <c r="I18" s="171"/>
      <c r="J18" s="171"/>
      <c r="K18" s="171"/>
    </row>
    <row r="19" spans="2:13">
      <c r="B19" s="171"/>
      <c r="C19" s="171"/>
      <c r="D19" s="171"/>
      <c r="E19" s="171"/>
      <c r="F19" s="171"/>
      <c r="G19" s="171"/>
      <c r="H19" s="171"/>
      <c r="I19" s="171"/>
      <c r="J19" s="171"/>
      <c r="K19" s="171"/>
    </row>
    <row r="20" spans="2:13">
      <c r="B20" s="172" t="s">
        <v>1251</v>
      </c>
      <c r="C20" s="173">
        <v>41275</v>
      </c>
      <c r="D20" s="174">
        <v>41640</v>
      </c>
      <c r="E20" s="174">
        <v>42005</v>
      </c>
      <c r="F20" s="174">
        <v>42370</v>
      </c>
      <c r="G20" s="174">
        <v>42736</v>
      </c>
      <c r="H20" s="174">
        <v>43101</v>
      </c>
      <c r="I20" s="174">
        <v>43466</v>
      </c>
      <c r="J20" s="174">
        <v>43831</v>
      </c>
      <c r="K20" s="174">
        <v>44197</v>
      </c>
      <c r="L20" s="174">
        <v>44562</v>
      </c>
      <c r="M20" s="174">
        <v>44927</v>
      </c>
    </row>
    <row r="21" spans="2:13">
      <c r="B21" s="175" t="s">
        <v>1252</v>
      </c>
      <c r="C21" s="176">
        <v>6847.6428999999998</v>
      </c>
      <c r="D21" s="177">
        <v>8015.9210000000003</v>
      </c>
      <c r="E21" s="177">
        <v>9458.4699999999993</v>
      </c>
      <c r="F21" s="177">
        <v>17241.014200000001</v>
      </c>
      <c r="G21" s="177">
        <v>18329.6103</v>
      </c>
      <c r="H21" s="177">
        <v>17156.003700000001</v>
      </c>
      <c r="I21" s="177">
        <v>9641.1188000000002</v>
      </c>
      <c r="J21" s="177">
        <v>12004.127200000001</v>
      </c>
      <c r="K21" s="177">
        <v>16084.4092</v>
      </c>
      <c r="L21" s="177">
        <v>22784.429</v>
      </c>
      <c r="M21" s="177">
        <v>20294.400600000001</v>
      </c>
    </row>
    <row r="22" spans="2:13">
      <c r="B22" s="178" t="s">
        <v>1253</v>
      </c>
      <c r="C22" s="179"/>
      <c r="D22" s="180">
        <v>0.1706</v>
      </c>
      <c r="E22" s="180">
        <v>0.18</v>
      </c>
      <c r="F22" s="180">
        <v>0.82279999999999998</v>
      </c>
      <c r="G22" s="180">
        <v>6.3100000000000003E-2</v>
      </c>
      <c r="H22" s="180">
        <v>-6.4000000000000001E-2</v>
      </c>
      <c r="I22" s="180">
        <v>-0.438</v>
      </c>
      <c r="J22" s="180">
        <v>0.24510000000000001</v>
      </c>
      <c r="K22" s="180">
        <v>0.33989999999999998</v>
      </c>
      <c r="L22" s="180">
        <v>0.41660000000000003</v>
      </c>
      <c r="M22" s="180">
        <v>-0.10929999999999999</v>
      </c>
    </row>
    <row r="23" spans="2:13">
      <c r="B23" s="181" t="s">
        <v>1254</v>
      </c>
      <c r="C23" s="182"/>
      <c r="D23" s="183"/>
      <c r="E23" s="183"/>
      <c r="F23" s="183"/>
      <c r="G23" s="183"/>
      <c r="H23" s="183"/>
      <c r="I23" s="183"/>
      <c r="J23" s="183"/>
      <c r="K23" s="183"/>
      <c r="L23" s="183"/>
      <c r="M23" s="183"/>
    </row>
    <row r="24" spans="2:13">
      <c r="B24" s="184" t="s">
        <v>1255</v>
      </c>
      <c r="C24" s="185">
        <v>3450.8133800000001</v>
      </c>
      <c r="D24" s="186">
        <v>4047.4582099999998</v>
      </c>
      <c r="E24" s="186">
        <v>4952.6885199999997</v>
      </c>
      <c r="F24" s="186">
        <v>11994.577149999999</v>
      </c>
      <c r="G24" s="186">
        <v>13016.893190000001</v>
      </c>
      <c r="H24" s="186">
        <v>12082.58498</v>
      </c>
      <c r="I24" s="186">
        <v>4735.1214200000004</v>
      </c>
      <c r="J24" s="186">
        <v>8334.0709399999996</v>
      </c>
      <c r="K24" s="186">
        <v>11193.725640000001</v>
      </c>
      <c r="L24" s="186">
        <v>16478.02404</v>
      </c>
      <c r="M24" s="186">
        <v>12846.80517</v>
      </c>
    </row>
    <row r="25" spans="2:13">
      <c r="B25" s="178" t="s">
        <v>1256</v>
      </c>
      <c r="C25" s="187">
        <f t="shared" ref="C25:M25" si="0">C24/C21</f>
        <v>0.50394178411377144</v>
      </c>
      <c r="D25" s="188">
        <f t="shared" si="0"/>
        <v>0.50492740759296406</v>
      </c>
      <c r="E25" s="188">
        <f t="shared" si="0"/>
        <v>0.52362470040080478</v>
      </c>
      <c r="F25" s="188">
        <f t="shared" si="0"/>
        <v>0.69570020712586611</v>
      </c>
      <c r="G25" s="188">
        <f t="shared" si="0"/>
        <v>0.71015657054094605</v>
      </c>
      <c r="H25" s="188">
        <f t="shared" si="0"/>
        <v>0.70427735918476164</v>
      </c>
      <c r="I25" s="188">
        <f t="shared" si="0"/>
        <v>0.49113816749151562</v>
      </c>
      <c r="J25" s="188">
        <f t="shared" si="0"/>
        <v>0.69426713005840179</v>
      </c>
      <c r="K25" s="188">
        <f t="shared" si="0"/>
        <v>0.69593638789045487</v>
      </c>
      <c r="L25" s="188">
        <f t="shared" si="0"/>
        <v>0.72321426356570095</v>
      </c>
      <c r="M25" s="188">
        <f t="shared" si="0"/>
        <v>0.63302215341112367</v>
      </c>
    </row>
    <row r="26" spans="2:13">
      <c r="B26" s="184" t="s">
        <v>1257</v>
      </c>
      <c r="C26" s="185">
        <v>1092.52802</v>
      </c>
      <c r="D26" s="186">
        <v>1426.25037</v>
      </c>
      <c r="E26" s="186">
        <v>1918.4130500000001</v>
      </c>
      <c r="F26" s="186">
        <v>2563.6481800000001</v>
      </c>
      <c r="G26" s="186">
        <v>2022.09482</v>
      </c>
      <c r="H26" s="186">
        <v>1563.3602100000001</v>
      </c>
      <c r="I26" s="186">
        <v>1808.9239299999999</v>
      </c>
      <c r="J26" s="186">
        <v>1457.25936</v>
      </c>
      <c r="K26" s="186">
        <v>2171.0803599999999</v>
      </c>
      <c r="L26" s="186">
        <v>2132.09843</v>
      </c>
      <c r="M26" s="186">
        <v>1820.64319</v>
      </c>
    </row>
    <row r="27" spans="2:13">
      <c r="B27" s="178" t="s">
        <v>1256</v>
      </c>
      <c r="C27" s="187">
        <f t="shared" ref="C27:M27" si="1">C26/C21</f>
        <v>0.15954804243661713</v>
      </c>
      <c r="D27" s="187">
        <f t="shared" si="1"/>
        <v>0.17792719888332231</v>
      </c>
      <c r="E27" s="187">
        <f t="shared" si="1"/>
        <v>0.20282488076824268</v>
      </c>
      <c r="F27" s="187">
        <f t="shared" si="1"/>
        <v>0.14869474325936116</v>
      </c>
      <c r="G27" s="187">
        <f t="shared" si="1"/>
        <v>0.11031848396689591</v>
      </c>
      <c r="H27" s="187">
        <f t="shared" si="1"/>
        <v>9.1126129216211341E-2</v>
      </c>
      <c r="I27" s="187">
        <f t="shared" si="1"/>
        <v>0.18762593507301248</v>
      </c>
      <c r="J27" s="187">
        <f t="shared" si="1"/>
        <v>0.12139652768757732</v>
      </c>
      <c r="K27" s="187">
        <f t="shared" si="1"/>
        <v>0.13498042315411871</v>
      </c>
      <c r="L27" s="187">
        <f t="shared" si="1"/>
        <v>9.3576996377657748E-2</v>
      </c>
      <c r="M27" s="187">
        <f t="shared" si="1"/>
        <v>8.9711602026817189E-2</v>
      </c>
    </row>
    <row r="28" spans="2:13">
      <c r="B28" s="184" t="s">
        <v>1258</v>
      </c>
      <c r="C28" s="171"/>
      <c r="D28" s="171"/>
      <c r="E28" s="171"/>
      <c r="F28" s="171"/>
      <c r="G28" s="171"/>
      <c r="H28" s="171"/>
      <c r="I28" s="186">
        <v>953.64619000000005</v>
      </c>
      <c r="J28" s="186">
        <v>2085.6653900000001</v>
      </c>
      <c r="K28" s="186">
        <v>2464.1162100000001</v>
      </c>
      <c r="L28" s="186">
        <v>4227.2087499999998</v>
      </c>
      <c r="M28" s="186">
        <v>5472.97145</v>
      </c>
    </row>
    <row r="29" spans="2:13">
      <c r="B29" s="178" t="s">
        <v>1256</v>
      </c>
      <c r="C29" s="171"/>
      <c r="D29" s="171"/>
      <c r="E29" s="171"/>
      <c r="F29" s="171"/>
      <c r="G29" s="171"/>
      <c r="H29" s="171"/>
      <c r="I29" s="189">
        <f>I28/I21</f>
        <v>9.8914473494507715E-2</v>
      </c>
      <c r="J29" s="189">
        <f>J28/J21</f>
        <v>0.17374569223158515</v>
      </c>
      <c r="K29" s="189">
        <f>K28/K21</f>
        <v>0.15319905004655068</v>
      </c>
      <c r="L29" s="189">
        <f>L28/L21</f>
        <v>0.18553059855043985</v>
      </c>
      <c r="M29" s="189">
        <f>M28/M21</f>
        <v>0.26967889113216775</v>
      </c>
    </row>
    <row r="30" spans="2:13">
      <c r="B30" s="314" t="s">
        <v>1259</v>
      </c>
      <c r="C30" s="315">
        <v>1359.10456</v>
      </c>
      <c r="D30" s="316">
        <v>1468.1145300000001</v>
      </c>
      <c r="E30" s="316">
        <v>1603.9158199999999</v>
      </c>
      <c r="F30" s="316">
        <v>1791.6626000000001</v>
      </c>
      <c r="G30" s="316">
        <v>2060.4727600000001</v>
      </c>
      <c r="H30" s="316">
        <v>2073.86274</v>
      </c>
      <c r="I30" s="316">
        <v>1906.5790500000001</v>
      </c>
      <c r="J30" s="317"/>
      <c r="K30" s="317"/>
      <c r="L30" s="317"/>
      <c r="M30" s="317"/>
    </row>
    <row r="31" spans="2:13">
      <c r="B31" s="314" t="s">
        <v>1260</v>
      </c>
      <c r="C31" s="315">
        <v>874.78247999999996</v>
      </c>
      <c r="D31" s="316">
        <v>1045.7331799999999</v>
      </c>
      <c r="E31" s="316">
        <v>975.71037999999999</v>
      </c>
      <c r="F31" s="316">
        <v>1042.7348500000001</v>
      </c>
      <c r="G31" s="316">
        <v>1262.1945800000001</v>
      </c>
      <c r="H31" s="316">
        <v>1233.4549300000001</v>
      </c>
      <c r="I31" s="1"/>
      <c r="J31" s="1"/>
      <c r="K31" s="1"/>
      <c r="L31" s="4"/>
      <c r="M31" s="4"/>
    </row>
    <row r="32" spans="2:13">
      <c r="B32" s="314" t="s">
        <v>1261</v>
      </c>
      <c r="C32" s="315">
        <v>133.52417</v>
      </c>
      <c r="D32" s="316">
        <v>111.15203</v>
      </c>
      <c r="E32" s="316">
        <v>92.037409999999994</v>
      </c>
      <c r="F32" s="316">
        <v>61.751199999999997</v>
      </c>
      <c r="G32" s="316">
        <v>121.5172</v>
      </c>
      <c r="H32" s="316">
        <v>129.30332999999999</v>
      </c>
      <c r="I32" s="316">
        <v>148.30814000000001</v>
      </c>
      <c r="J32" s="316">
        <v>97.206850000000003</v>
      </c>
      <c r="K32" s="316">
        <v>263.35691000000003</v>
      </c>
      <c r="L32" s="4"/>
      <c r="M32" s="4"/>
    </row>
    <row r="33" spans="2:13">
      <c r="B33" s="314" t="s">
        <v>1262</v>
      </c>
      <c r="C33" s="315">
        <v>0.49857000000000001</v>
      </c>
      <c r="D33" s="316">
        <v>1.18076</v>
      </c>
      <c r="E33" s="316">
        <v>41.181890000000003</v>
      </c>
      <c r="F33" s="316">
        <v>2.8537499999999998</v>
      </c>
      <c r="G33" s="316">
        <v>26.919560000000001</v>
      </c>
      <c r="H33" s="316">
        <v>185.38936000000001</v>
      </c>
      <c r="I33" s="316">
        <v>229.98473999999999</v>
      </c>
      <c r="J33" s="316">
        <v>58.032960000000003</v>
      </c>
      <c r="K33" s="316">
        <v>118.94777000000001</v>
      </c>
      <c r="L33" s="316">
        <v>440.24770000000001</v>
      </c>
      <c r="M33" s="316">
        <v>389.58166</v>
      </c>
    </row>
    <row r="34" spans="2:13">
      <c r="B34" s="318" t="s">
        <v>1263</v>
      </c>
      <c r="C34" s="319">
        <v>-63.608280000000001</v>
      </c>
      <c r="D34" s="320">
        <v>-83.968100000000007</v>
      </c>
      <c r="E34" s="320">
        <v>-125.47709</v>
      </c>
      <c r="F34" s="320">
        <v>-216.22351</v>
      </c>
      <c r="G34" s="320">
        <v>-180.48178999999999</v>
      </c>
      <c r="H34" s="320">
        <v>-111.95187</v>
      </c>
      <c r="I34" s="320">
        <v>-141.44467</v>
      </c>
      <c r="J34" s="320">
        <v>-28.108339999999998</v>
      </c>
      <c r="K34" s="320">
        <v>-126.81764</v>
      </c>
      <c r="L34" s="320">
        <v>-493.1499</v>
      </c>
      <c r="M34" s="320">
        <v>-235.6009</v>
      </c>
    </row>
    <row r="35" spans="2:13">
      <c r="B35" s="190" t="s">
        <v>1264</v>
      </c>
      <c r="C35" s="185">
        <v>1517.0005000000001</v>
      </c>
      <c r="D35" s="186">
        <v>1996.5376000000001</v>
      </c>
      <c r="E35" s="186">
        <v>2630.9769000000001</v>
      </c>
      <c r="F35" s="186">
        <v>4673.1271999999999</v>
      </c>
      <c r="G35" s="186">
        <v>4862.2866000000004</v>
      </c>
      <c r="H35" s="186">
        <v>5661.7455</v>
      </c>
      <c r="I35" s="186">
        <v>2289.5068999999999</v>
      </c>
      <c r="J35" s="186">
        <v>3435.2730000000001</v>
      </c>
      <c r="K35" s="186">
        <v>4591.1360999999997</v>
      </c>
      <c r="L35" s="186">
        <v>5423.0559000000003</v>
      </c>
      <c r="M35" s="186">
        <v>5057.9823999999999</v>
      </c>
    </row>
    <row r="36" spans="2:13">
      <c r="B36" s="191" t="s">
        <v>1265</v>
      </c>
      <c r="C36" s="192">
        <v>0.2215</v>
      </c>
      <c r="D36" s="193">
        <v>0.24909999999999999</v>
      </c>
      <c r="E36" s="193">
        <v>0.2782</v>
      </c>
      <c r="F36" s="193">
        <v>0.27100000000000002</v>
      </c>
      <c r="G36" s="193">
        <v>0.26529999999999998</v>
      </c>
      <c r="H36" s="193">
        <v>0.33</v>
      </c>
      <c r="I36" s="193">
        <v>0.23749999999999999</v>
      </c>
      <c r="J36" s="193">
        <v>0.28620000000000001</v>
      </c>
      <c r="K36" s="193">
        <v>0.28539999999999999</v>
      </c>
      <c r="L36" s="193">
        <v>0.23799999999999999</v>
      </c>
      <c r="M36" s="193">
        <v>0.2492</v>
      </c>
    </row>
    <row r="37" spans="2:13">
      <c r="B37" s="175" t="s">
        <v>1266</v>
      </c>
      <c r="C37" s="176">
        <v>558.37300000000005</v>
      </c>
      <c r="D37" s="177">
        <v>802.92589999999996</v>
      </c>
      <c r="E37" s="177">
        <v>1145.0723</v>
      </c>
      <c r="F37" s="177">
        <v>3047.9223999999999</v>
      </c>
      <c r="G37" s="177">
        <v>3245.2292000000002</v>
      </c>
      <c r="H37" s="177">
        <v>3874.3416000000002</v>
      </c>
      <c r="I37" s="177">
        <v>662.40710000000001</v>
      </c>
      <c r="J37" s="177">
        <v>2090.2334000000001</v>
      </c>
      <c r="K37" s="177">
        <v>3107.6513</v>
      </c>
      <c r="L37" s="177">
        <v>3450.7633000000001</v>
      </c>
      <c r="M37" s="177">
        <v>3405.2148000000002</v>
      </c>
    </row>
    <row r="38" spans="2:13">
      <c r="B38" s="194" t="s">
        <v>1267</v>
      </c>
      <c r="C38" s="195">
        <v>8.1500000000000003E-2</v>
      </c>
      <c r="D38" s="196">
        <v>0.1002</v>
      </c>
      <c r="E38" s="196">
        <v>0.1211</v>
      </c>
      <c r="F38" s="196">
        <v>0.17680000000000001</v>
      </c>
      <c r="G38" s="196">
        <v>0.17699999999999999</v>
      </c>
      <c r="H38" s="196">
        <v>0.2258</v>
      </c>
      <c r="I38" s="196">
        <v>6.8699999999999997E-2</v>
      </c>
      <c r="J38" s="196">
        <v>0.1741</v>
      </c>
      <c r="K38" s="196">
        <v>0.19320000000000001</v>
      </c>
      <c r="L38" s="196">
        <v>0.1515</v>
      </c>
      <c r="M38" s="196">
        <v>0.1678</v>
      </c>
    </row>
    <row r="39" spans="2:13">
      <c r="B39" s="178" t="s">
        <v>1253</v>
      </c>
      <c r="C39" s="171"/>
      <c r="D39" s="196">
        <v>0.438</v>
      </c>
      <c r="E39" s="196">
        <v>0.42609999999999998</v>
      </c>
      <c r="F39" s="196">
        <v>1.6617999999999999</v>
      </c>
      <c r="G39" s="196">
        <v>6.4699999999999994E-2</v>
      </c>
      <c r="H39" s="196">
        <v>0.19389999999999999</v>
      </c>
      <c r="I39" s="196">
        <v>-0.82899999999999996</v>
      </c>
      <c r="J39" s="196">
        <v>2.1555</v>
      </c>
      <c r="K39" s="196">
        <v>0.48670000000000002</v>
      </c>
      <c r="L39" s="196">
        <v>0.1104</v>
      </c>
      <c r="M39" s="196">
        <v>-1.32E-2</v>
      </c>
    </row>
    <row r="40" spans="2:13">
      <c r="B40" s="181" t="s">
        <v>1268</v>
      </c>
      <c r="C40" s="171"/>
      <c r="D40" s="171"/>
      <c r="E40" s="171"/>
      <c r="F40" s="171"/>
      <c r="G40" s="171"/>
      <c r="H40" s="171"/>
      <c r="I40" s="171"/>
      <c r="J40" s="171"/>
      <c r="K40" s="171"/>
    </row>
    <row r="41" spans="2:13">
      <c r="B41" s="184" t="s">
        <v>1269</v>
      </c>
      <c r="C41" s="185">
        <v>258.89567</v>
      </c>
      <c r="D41" s="186">
        <v>453.67012999999997</v>
      </c>
      <c r="E41" s="186">
        <v>659.17038000000002</v>
      </c>
      <c r="F41" s="186">
        <v>2271.5135599999999</v>
      </c>
      <c r="G41" s="186">
        <v>2784.2211200000002</v>
      </c>
      <c r="H41" s="186">
        <v>3782.3469500000001</v>
      </c>
      <c r="I41" s="186">
        <v>494.07729</v>
      </c>
      <c r="J41" s="186">
        <v>1817.8641299999999</v>
      </c>
      <c r="K41" s="186">
        <v>2485.3841900000002</v>
      </c>
      <c r="L41" s="186">
        <v>3073.05143</v>
      </c>
      <c r="M41" s="186">
        <v>2912.65798</v>
      </c>
    </row>
    <row r="42" spans="2:13">
      <c r="B42" s="194" t="s">
        <v>1267</v>
      </c>
      <c r="C42" s="187">
        <f t="shared" ref="C42:M42" si="2">C41/C24</f>
        <v>7.5024535230010028E-2</v>
      </c>
      <c r="D42" s="188">
        <f t="shared" si="2"/>
        <v>0.11208766254315446</v>
      </c>
      <c r="E42" s="188">
        <f t="shared" si="2"/>
        <v>0.13309344557771627</v>
      </c>
      <c r="F42" s="188">
        <f t="shared" si="2"/>
        <v>0.18937837754455564</v>
      </c>
      <c r="G42" s="188">
        <f t="shared" si="2"/>
        <v>0.21389290665294305</v>
      </c>
      <c r="H42" s="188">
        <f t="shared" si="2"/>
        <v>0.31304120403546298</v>
      </c>
      <c r="I42" s="188">
        <f t="shared" si="2"/>
        <v>0.10434310890384728</v>
      </c>
      <c r="J42" s="188">
        <f t="shared" si="2"/>
        <v>0.21812438879959906</v>
      </c>
      <c r="K42" s="188">
        <f t="shared" si="2"/>
        <v>0.2220336883297061</v>
      </c>
      <c r="L42" s="188">
        <f t="shared" si="2"/>
        <v>0.18649392806687518</v>
      </c>
      <c r="M42" s="188">
        <f t="shared" si="2"/>
        <v>0.22672235948605113</v>
      </c>
    </row>
    <row r="43" spans="2:13">
      <c r="B43" s="184" t="s">
        <v>1257</v>
      </c>
      <c r="C43" s="185">
        <v>134.09974</v>
      </c>
      <c r="D43" s="186">
        <v>200.90638000000001</v>
      </c>
      <c r="E43" s="186">
        <v>403.25421</v>
      </c>
      <c r="F43" s="186">
        <v>579.34163000000001</v>
      </c>
      <c r="G43" s="186">
        <v>196.77377999999999</v>
      </c>
      <c r="H43" s="186">
        <v>-48.119399999999999</v>
      </c>
      <c r="I43" s="186">
        <v>-2.1880099999999998</v>
      </c>
      <c r="J43" s="186">
        <v>-101.43297</v>
      </c>
      <c r="K43" s="186">
        <v>139.23781</v>
      </c>
      <c r="L43" s="186">
        <v>5.0540700000000003</v>
      </c>
      <c r="M43" s="186">
        <v>79.69417</v>
      </c>
    </row>
    <row r="44" spans="2:13">
      <c r="B44" s="194" t="s">
        <v>1267</v>
      </c>
      <c r="C44" s="187">
        <f t="shared" ref="C44:M44" si="3">C43/C26</f>
        <v>0.12274260938405955</v>
      </c>
      <c r="D44" s="187">
        <f t="shared" si="3"/>
        <v>0.14086333243159826</v>
      </c>
      <c r="E44" s="187">
        <f t="shared" si="3"/>
        <v>0.2102019739700999</v>
      </c>
      <c r="F44" s="187">
        <f t="shared" si="3"/>
        <v>0.22598328215223354</v>
      </c>
      <c r="G44" s="187">
        <f t="shared" si="3"/>
        <v>9.7311846137858163E-2</v>
      </c>
      <c r="H44" s="187">
        <f t="shared" si="3"/>
        <v>-3.0779470842487413E-2</v>
      </c>
      <c r="I44" s="187">
        <f t="shared" si="3"/>
        <v>-1.2095644066138259E-3</v>
      </c>
      <c r="J44" s="187">
        <f t="shared" si="3"/>
        <v>-6.9605296616519929E-2</v>
      </c>
      <c r="K44" s="187">
        <f t="shared" si="3"/>
        <v>6.413296005312305E-2</v>
      </c>
      <c r="L44" s="187">
        <f t="shared" si="3"/>
        <v>2.3704674835298293E-3</v>
      </c>
      <c r="M44" s="187">
        <f t="shared" si="3"/>
        <v>4.3772536232099382E-2</v>
      </c>
    </row>
    <row r="45" spans="2:13">
      <c r="B45" s="184" t="s">
        <v>1258</v>
      </c>
      <c r="C45" s="197"/>
      <c r="D45" s="171"/>
      <c r="E45" s="171"/>
      <c r="F45" s="171"/>
      <c r="G45" s="171"/>
      <c r="H45" s="171"/>
      <c r="I45" s="186">
        <v>202.97601</v>
      </c>
      <c r="J45" s="186">
        <v>489.44470999999999</v>
      </c>
      <c r="K45" s="186">
        <v>418.52794999999998</v>
      </c>
      <c r="L45" s="186">
        <v>409.07947000000001</v>
      </c>
      <c r="M45" s="186">
        <v>495.84856000000002</v>
      </c>
    </row>
    <row r="46" spans="2:13">
      <c r="B46" s="191" t="s">
        <v>1267</v>
      </c>
      <c r="C46" s="198"/>
      <c r="D46" s="198"/>
      <c r="E46" s="198"/>
      <c r="F46" s="198"/>
      <c r="G46" s="198"/>
      <c r="H46" s="198"/>
      <c r="I46" s="199">
        <f>I45/I28</f>
        <v>0.21284204994307165</v>
      </c>
      <c r="J46" s="199">
        <f>J45/J28</f>
        <v>0.23467077334010897</v>
      </c>
      <c r="K46" s="199">
        <f>K45/K28</f>
        <v>0.16984911194590127</v>
      </c>
      <c r="L46" s="199">
        <f>L45/L28</f>
        <v>9.6772952128280881E-2</v>
      </c>
      <c r="M46" s="199">
        <f>M45/M28</f>
        <v>9.0599515186581145E-2</v>
      </c>
    </row>
    <row r="47" spans="2:13">
      <c r="B47" s="184" t="s">
        <v>1270</v>
      </c>
      <c r="C47" s="200">
        <v>1083.8934999999999</v>
      </c>
      <c r="D47" s="201">
        <v>1404.1622</v>
      </c>
      <c r="E47" s="201">
        <v>1792.2659000000001</v>
      </c>
      <c r="F47" s="201">
        <v>3674.5787</v>
      </c>
      <c r="G47" s="201">
        <v>3911.5979000000002</v>
      </c>
      <c r="H47" s="201">
        <v>4565.2583999999997</v>
      </c>
      <c r="I47" s="201">
        <v>1070.7167999999999</v>
      </c>
      <c r="J47" s="201">
        <v>2612.4666000000002</v>
      </c>
      <c r="K47" s="201">
        <v>3584.7492999999999</v>
      </c>
      <c r="L47" s="201">
        <v>3968.0663</v>
      </c>
      <c r="M47" s="201">
        <v>3910.0216999999998</v>
      </c>
    </row>
    <row r="48" spans="2:13">
      <c r="B48" s="178" t="s">
        <v>1271</v>
      </c>
      <c r="C48" s="202">
        <v>0.1583</v>
      </c>
      <c r="D48" s="203">
        <v>0.17519999999999999</v>
      </c>
      <c r="E48" s="203">
        <v>0.1895</v>
      </c>
      <c r="F48" s="203">
        <v>0.21310000000000001</v>
      </c>
      <c r="G48" s="203">
        <v>0.21340000000000001</v>
      </c>
      <c r="H48" s="203">
        <v>0.2661</v>
      </c>
      <c r="I48" s="203">
        <v>0.1111</v>
      </c>
      <c r="J48" s="203">
        <v>0.21759999999999999</v>
      </c>
      <c r="K48" s="203">
        <v>0.22289999999999999</v>
      </c>
      <c r="L48" s="203">
        <v>0.17419999999999999</v>
      </c>
      <c r="M48" s="203">
        <v>0.19270000000000001</v>
      </c>
    </row>
    <row r="49" spans="2:20">
      <c r="B49" s="204" t="s">
        <v>1272</v>
      </c>
      <c r="C49" s="205">
        <v>317.05160000000001</v>
      </c>
      <c r="D49" s="206">
        <v>698.43269999999995</v>
      </c>
      <c r="E49" s="206">
        <v>1294.7608</v>
      </c>
      <c r="F49" s="206">
        <v>2866.8285999999998</v>
      </c>
      <c r="G49" s="206">
        <v>2748.5295000000001</v>
      </c>
      <c r="H49" s="206">
        <v>3376.7651000000001</v>
      </c>
      <c r="I49" s="206">
        <v>654.60149999999999</v>
      </c>
      <c r="J49" s="206">
        <v>1565.4699000000001</v>
      </c>
      <c r="K49" s="206">
        <v>1676.6984</v>
      </c>
      <c r="L49" s="206">
        <v>2859.6930000000002</v>
      </c>
      <c r="M49" s="206">
        <v>2199.8584999999998</v>
      </c>
    </row>
    <row r="50" spans="2:20">
      <c r="B50" s="207" t="s">
        <v>1273</v>
      </c>
      <c r="C50" s="176">
        <v>225.53870000000001</v>
      </c>
      <c r="D50" s="177">
        <v>504.27359999999999</v>
      </c>
      <c r="E50" s="177">
        <v>1012.8161</v>
      </c>
      <c r="F50" s="177">
        <v>2140.2764000000002</v>
      </c>
      <c r="G50" s="177">
        <v>1949.6849</v>
      </c>
      <c r="H50" s="177">
        <v>2438.3906000000002</v>
      </c>
      <c r="I50" s="177">
        <v>742.62249999999995</v>
      </c>
      <c r="J50" s="177">
        <v>1415.9829999999999</v>
      </c>
      <c r="K50" s="177">
        <v>1106.7321999999999</v>
      </c>
      <c r="L50" s="177">
        <v>2048.6206000000002</v>
      </c>
      <c r="M50" s="177">
        <v>1602.5644</v>
      </c>
    </row>
    <row r="51" spans="2:20">
      <c r="B51" s="178" t="s">
        <v>1274</v>
      </c>
      <c r="C51" s="202">
        <v>3.2899999999999999E-2</v>
      </c>
      <c r="D51" s="203">
        <v>6.2899999999999998E-2</v>
      </c>
      <c r="E51" s="203">
        <v>0.1071</v>
      </c>
      <c r="F51" s="203">
        <v>0.1241</v>
      </c>
      <c r="G51" s="203">
        <v>0.10639999999999999</v>
      </c>
      <c r="H51" s="203">
        <v>0.1421</v>
      </c>
      <c r="I51" s="203">
        <v>7.6999999999999999E-2</v>
      </c>
      <c r="J51" s="203">
        <v>0.11799999999999999</v>
      </c>
      <c r="K51" s="203">
        <v>6.88E-2</v>
      </c>
      <c r="L51" s="203">
        <v>8.9899999999999994E-2</v>
      </c>
      <c r="M51" s="203">
        <v>7.9000000000000001E-2</v>
      </c>
    </row>
    <row r="52" spans="2:20">
      <c r="B52" s="178" t="s">
        <v>1253</v>
      </c>
      <c r="C52" s="202"/>
      <c r="D52" s="203">
        <v>1.2359</v>
      </c>
      <c r="E52" s="203">
        <v>1.0085</v>
      </c>
      <c r="F52" s="203">
        <v>1.1132</v>
      </c>
      <c r="G52" s="203">
        <v>-8.8999999999999996E-2</v>
      </c>
      <c r="H52" s="203">
        <v>0.25069999999999998</v>
      </c>
      <c r="I52" s="203">
        <v>-0.69540000000000002</v>
      </c>
      <c r="J52" s="203">
        <v>0.90669999999999995</v>
      </c>
      <c r="K52" s="203">
        <v>-0.21840000000000001</v>
      </c>
      <c r="L52" s="203">
        <v>0.85109999999999997</v>
      </c>
      <c r="M52" s="203">
        <v>-0.2177</v>
      </c>
    </row>
    <row r="53" spans="2:20">
      <c r="B53" s="171"/>
      <c r="C53" s="171"/>
      <c r="D53" s="171"/>
      <c r="E53" s="171"/>
      <c r="F53" s="171"/>
      <c r="G53" s="171"/>
      <c r="H53" s="171"/>
      <c r="I53" s="171"/>
      <c r="J53" s="171"/>
      <c r="K53" s="171"/>
    </row>
    <row r="54" spans="2:20">
      <c r="B54" s="171" t="s">
        <v>1454</v>
      </c>
      <c r="C54" s="171"/>
      <c r="D54" s="171"/>
      <c r="E54" s="171"/>
      <c r="F54" s="171"/>
      <c r="G54" s="171"/>
      <c r="H54" s="171"/>
      <c r="I54" s="171"/>
      <c r="J54" s="171"/>
      <c r="K54" s="171"/>
    </row>
    <row r="55" spans="2:20">
      <c r="B55" s="171"/>
      <c r="C55" s="171"/>
      <c r="D55" s="171"/>
      <c r="E55" s="171"/>
      <c r="F55" s="171"/>
      <c r="G55" s="171"/>
      <c r="H55" s="171"/>
      <c r="I55" s="171"/>
      <c r="J55" s="171"/>
      <c r="K55" s="171"/>
    </row>
    <row r="56" spans="2:20">
      <c r="B56" s="228" t="s">
        <v>1476</v>
      </c>
      <c r="C56" s="208" t="s">
        <v>1467</v>
      </c>
      <c r="D56" s="208" t="s">
        <v>1468</v>
      </c>
      <c r="E56" s="208" t="s">
        <v>1469</v>
      </c>
      <c r="F56" s="208" t="s">
        <v>1470</v>
      </c>
      <c r="G56" s="208" t="s">
        <v>1471</v>
      </c>
      <c r="H56" s="208" t="s">
        <v>1472</v>
      </c>
      <c r="I56" s="208" t="s">
        <v>1473</v>
      </c>
      <c r="J56" s="208" t="s">
        <v>1474</v>
      </c>
      <c r="K56" s="208" t="s">
        <v>1457</v>
      </c>
      <c r="L56" s="208" t="s">
        <v>1458</v>
      </c>
      <c r="M56" s="208" t="s">
        <v>1459</v>
      </c>
      <c r="N56" s="208" t="s">
        <v>1460</v>
      </c>
      <c r="O56" s="208" t="s">
        <v>1461</v>
      </c>
      <c r="P56" s="208" t="s">
        <v>1462</v>
      </c>
      <c r="Q56" s="208" t="s">
        <v>1463</v>
      </c>
      <c r="R56" s="208" t="s">
        <v>1464</v>
      </c>
      <c r="S56" s="208" t="s">
        <v>1465</v>
      </c>
      <c r="T56" s="208" t="s">
        <v>1466</v>
      </c>
    </row>
    <row r="57" spans="2:20">
      <c r="B57" s="309" t="s">
        <v>1252</v>
      </c>
      <c r="C57" s="209">
        <v>2157.1156000000001</v>
      </c>
      <c r="D57" s="209">
        <v>3141.6904</v>
      </c>
      <c r="E57" s="209">
        <v>3393.9050000000002</v>
      </c>
      <c r="F57" s="209">
        <v>3311.4162999999999</v>
      </c>
      <c r="G57" s="209">
        <v>3102.2745</v>
      </c>
      <c r="H57" s="209">
        <v>3352.7867999999999</v>
      </c>
      <c r="I57" s="209">
        <v>3175.5142999999998</v>
      </c>
      <c r="J57" s="209">
        <v>6453.8335999999999</v>
      </c>
      <c r="K57" s="209">
        <v>5898.9854999999998</v>
      </c>
      <c r="L57" s="209">
        <v>5751.777</v>
      </c>
      <c r="M57" s="209">
        <v>5905.3152</v>
      </c>
      <c r="N57" s="209">
        <v>5228.3513999999996</v>
      </c>
      <c r="O57" s="209">
        <v>5425.9636</v>
      </c>
      <c r="P57" s="209">
        <v>5543.0092000000004</v>
      </c>
      <c r="Q57" s="209">
        <v>4415.5537000000004</v>
      </c>
      <c r="R57" s="209">
        <v>4909.8741</v>
      </c>
      <c r="S57" s="209">
        <v>4131.3694999999998</v>
      </c>
      <c r="T57" s="209">
        <v>4095.9465</v>
      </c>
    </row>
    <row r="58" spans="2:20">
      <c r="B58" s="212" t="s">
        <v>1253</v>
      </c>
      <c r="C58" s="180">
        <v>-0.16919999999999999</v>
      </c>
      <c r="D58" s="180">
        <v>0.36180000000000001</v>
      </c>
      <c r="E58" s="180">
        <v>0.22989999999999999</v>
      </c>
      <c r="F58" s="180">
        <v>0.67400000000000004</v>
      </c>
      <c r="G58" s="180">
        <v>0.43819999999999998</v>
      </c>
      <c r="H58" s="180">
        <v>6.7199999999999996E-2</v>
      </c>
      <c r="I58" s="180">
        <v>-6.4299999999999996E-2</v>
      </c>
      <c r="J58" s="180">
        <v>0.94899999999999995</v>
      </c>
      <c r="K58" s="180">
        <v>0.90149999999999997</v>
      </c>
      <c r="L58" s="180">
        <v>0.71550000000000002</v>
      </c>
      <c r="M58" s="180">
        <v>0.85960000000000003</v>
      </c>
      <c r="N58" s="180">
        <v>-0.18990000000000001</v>
      </c>
      <c r="O58" s="180">
        <v>-8.0199999999999994E-2</v>
      </c>
      <c r="P58" s="180">
        <v>-3.6299999999999999E-2</v>
      </c>
      <c r="Q58" s="180">
        <v>-0.25230000000000002</v>
      </c>
      <c r="R58" s="180">
        <v>-6.0900000000000003E-2</v>
      </c>
      <c r="S58" s="180">
        <v>-0.23860000000000001</v>
      </c>
      <c r="T58" s="180">
        <v>-0.2611</v>
      </c>
    </row>
    <row r="59" spans="2:20">
      <c r="B59" s="310" t="s">
        <v>1254</v>
      </c>
      <c r="C59" s="183"/>
      <c r="D59" s="183"/>
      <c r="E59" s="183"/>
      <c r="F59" s="183"/>
      <c r="G59" s="183"/>
      <c r="H59" s="183"/>
      <c r="I59" s="183"/>
      <c r="J59" s="183"/>
      <c r="K59" s="183"/>
      <c r="L59" s="183"/>
      <c r="M59" s="183"/>
      <c r="N59" s="183"/>
      <c r="O59" s="183"/>
      <c r="P59" s="183"/>
      <c r="Q59" s="183"/>
      <c r="R59" s="183"/>
      <c r="S59" s="183"/>
      <c r="T59" s="183"/>
    </row>
    <row r="60" spans="2:20">
      <c r="B60" s="292" t="s">
        <v>1269</v>
      </c>
      <c r="C60" s="291">
        <v>1214.1667399999999</v>
      </c>
      <c r="D60" s="291">
        <v>2204.9390600000002</v>
      </c>
      <c r="E60" s="291">
        <v>2595.6457099999998</v>
      </c>
      <c r="F60" s="291">
        <v>2319.31943</v>
      </c>
      <c r="G60" s="291">
        <v>2032.7610500000001</v>
      </c>
      <c r="H60" s="291">
        <v>2034.4940799999999</v>
      </c>
      <c r="I60" s="291">
        <v>1938.37619</v>
      </c>
      <c r="J60" s="291">
        <v>5188.0943200000002</v>
      </c>
      <c r="K60" s="291">
        <v>4541.7152400000004</v>
      </c>
      <c r="L60" s="291">
        <v>4137.7215100000003</v>
      </c>
      <c r="M60" s="291">
        <v>4380.9839300000003</v>
      </c>
      <c r="N60" s="291">
        <v>3417.6033600000001</v>
      </c>
      <c r="O60" s="291">
        <v>3523.2197799999999</v>
      </c>
      <c r="P60" s="291">
        <v>3721.6133399999999</v>
      </c>
      <c r="Q60" s="291">
        <v>2571.9738200000002</v>
      </c>
      <c r="R60" s="291">
        <v>3029.9982300000001</v>
      </c>
      <c r="S60" s="291">
        <v>2341.3791099999999</v>
      </c>
      <c r="T60" s="291">
        <v>2435.2189899999998</v>
      </c>
    </row>
    <row r="61" spans="2:20">
      <c r="B61" s="312" t="s">
        <v>1256</v>
      </c>
      <c r="C61" s="313">
        <f>C60/C$57</f>
        <v>0.56286586588127208</v>
      </c>
      <c r="D61" s="313">
        <f t="shared" ref="D61:T61" si="4">D60/D$57</f>
        <v>0.70183206467448234</v>
      </c>
      <c r="E61" s="313">
        <f t="shared" si="4"/>
        <v>0.76479621851525004</v>
      </c>
      <c r="F61" s="313">
        <f t="shared" si="4"/>
        <v>0.7004010429011901</v>
      </c>
      <c r="G61" s="313">
        <f t="shared" si="4"/>
        <v>0.65524860872240676</v>
      </c>
      <c r="H61" s="313">
        <f t="shared" si="4"/>
        <v>0.60680687480635509</v>
      </c>
      <c r="I61" s="313">
        <f t="shared" si="4"/>
        <v>0.61041330848360531</v>
      </c>
      <c r="J61" s="313">
        <f t="shared" si="4"/>
        <v>0.80387791838946698</v>
      </c>
      <c r="K61" s="313">
        <f t="shared" si="4"/>
        <v>0.76991463023599582</v>
      </c>
      <c r="L61" s="313">
        <f t="shared" si="4"/>
        <v>0.71938142073310563</v>
      </c>
      <c r="M61" s="313">
        <f t="shared" si="4"/>
        <v>0.7418713111198536</v>
      </c>
      <c r="N61" s="313">
        <f t="shared" si="4"/>
        <v>0.65366749449931771</v>
      </c>
      <c r="O61" s="313">
        <f t="shared" si="4"/>
        <v>0.64932609942315134</v>
      </c>
      <c r="P61" s="313">
        <f t="shared" si="4"/>
        <v>0.6714066684211889</v>
      </c>
      <c r="Q61" s="313">
        <f t="shared" si="4"/>
        <v>0.58248047577815665</v>
      </c>
      <c r="R61" s="313">
        <f t="shared" si="4"/>
        <v>0.61712340648408892</v>
      </c>
      <c r="S61" s="313">
        <f t="shared" si="4"/>
        <v>0.56673195413772604</v>
      </c>
      <c r="T61" s="313">
        <f t="shared" si="4"/>
        <v>0.59454365187631231</v>
      </c>
    </row>
    <row r="62" spans="2:20">
      <c r="B62" s="292" t="s">
        <v>1475</v>
      </c>
      <c r="C62" s="291">
        <v>395.01290999999998</v>
      </c>
      <c r="D62" s="291">
        <v>388.48138999999998</v>
      </c>
      <c r="E62" s="291">
        <v>267.23885000000001</v>
      </c>
      <c r="F62" s="291">
        <v>406.52620999999999</v>
      </c>
      <c r="G62" s="291">
        <v>519.51121999999998</v>
      </c>
      <c r="H62" s="291">
        <v>643.13705000000004</v>
      </c>
      <c r="I62" s="291">
        <v>492.71454</v>
      </c>
      <c r="J62" s="291">
        <v>515.71754999999996</v>
      </c>
      <c r="K62" s="291">
        <v>443.93272000000002</v>
      </c>
      <c r="L62" s="291">
        <v>535.87026000000003</v>
      </c>
      <c r="M62" s="291">
        <v>558.34137999999996</v>
      </c>
      <c r="N62" s="291">
        <v>593.95407</v>
      </c>
      <c r="O62" s="291">
        <v>476.7106</v>
      </c>
      <c r="P62" s="291">
        <v>417.19403999999997</v>
      </c>
      <c r="Q62" s="291">
        <v>357.25445999999999</v>
      </c>
      <c r="R62" s="291">
        <v>569.48409000000004</v>
      </c>
      <c r="S62" s="291">
        <v>469.09755999999999</v>
      </c>
      <c r="T62" s="291">
        <v>340.46109000000001</v>
      </c>
    </row>
    <row r="63" spans="2:20">
      <c r="B63" s="312" t="s">
        <v>1256</v>
      </c>
      <c r="C63" s="313">
        <f>C62/C$57</f>
        <v>0.18312088142146854</v>
      </c>
      <c r="D63" s="313">
        <f t="shared" ref="D63" si="5">D62/D$57</f>
        <v>0.12365361972013537</v>
      </c>
      <c r="E63" s="313">
        <f t="shared" ref="E63" si="6">E62/E$57</f>
        <v>7.874081625737904E-2</v>
      </c>
      <c r="F63" s="313">
        <f t="shared" ref="F63" si="7">F62/F$57</f>
        <v>0.12276505675230263</v>
      </c>
      <c r="G63" s="313">
        <f t="shared" ref="G63" si="8">G62/G$57</f>
        <v>0.16746139646894559</v>
      </c>
      <c r="H63" s="313">
        <f t="shared" ref="H63" si="9">H62/H$57</f>
        <v>0.19182163625793328</v>
      </c>
      <c r="I63" s="313">
        <f t="shared" ref="I63" si="10">I62/I$57</f>
        <v>0.15516054832440843</v>
      </c>
      <c r="J63" s="313">
        <f t="shared" ref="J63" si="11">J62/J$57</f>
        <v>7.9908715031016597E-2</v>
      </c>
      <c r="K63" s="313">
        <f t="shared" ref="K63" si="12">K62/K$57</f>
        <v>7.525577406487946E-2</v>
      </c>
      <c r="L63" s="313">
        <f t="shared" ref="L63" si="13">L62/L$57</f>
        <v>9.3166035470429398E-2</v>
      </c>
      <c r="M63" s="313">
        <f t="shared" ref="M63" si="14">M62/M$57</f>
        <v>9.4548954812776115E-2</v>
      </c>
      <c r="N63" s="313">
        <f t="shared" ref="N63" si="15">N62/N$57</f>
        <v>0.11360255356975434</v>
      </c>
      <c r="O63" s="313">
        <f t="shared" ref="O63" si="16">O62/O$57</f>
        <v>8.785731625623143E-2</v>
      </c>
      <c r="P63" s="313">
        <f t="shared" ref="P63" si="17">P62/P$57</f>
        <v>7.5264901238121698E-2</v>
      </c>
      <c r="Q63" s="313">
        <f t="shared" ref="Q63" si="18">Q62/Q$57</f>
        <v>8.0908190517533507E-2</v>
      </c>
      <c r="R63" s="313">
        <f t="shared" ref="R63" si="19">R62/R$57</f>
        <v>0.11598751381425443</v>
      </c>
      <c r="S63" s="313">
        <f t="shared" ref="S63" si="20">S62/S$57</f>
        <v>0.11354529291074061</v>
      </c>
      <c r="T63" s="313">
        <f t="shared" ref="T63" si="21">T62/T$57</f>
        <v>8.3121468993796674E-2</v>
      </c>
    </row>
    <row r="64" spans="2:20">
      <c r="B64" s="292" t="s">
        <v>1261</v>
      </c>
      <c r="C64" s="291">
        <v>10.90192</v>
      </c>
      <c r="D64" s="291">
        <v>18.38993</v>
      </c>
      <c r="E64" s="291">
        <v>41.922780000000003</v>
      </c>
      <c r="F64" s="291">
        <v>25.99222</v>
      </c>
      <c r="G64" s="291">
        <v>28.886469999999999</v>
      </c>
      <c r="H64" s="291">
        <v>60.206589999999998</v>
      </c>
      <c r="I64" s="291">
        <v>83.846620000000001</v>
      </c>
      <c r="J64" s="291">
        <v>90.417230000000004</v>
      </c>
      <c r="K64" s="291">
        <v>30.325849999999999</v>
      </c>
      <c r="L64" s="291">
        <v>48.051850000000002</v>
      </c>
      <c r="M64" s="291">
        <v>31.920950000000001</v>
      </c>
      <c r="N64" s="291">
        <v>-110.29864999999999</v>
      </c>
      <c r="O64" s="291"/>
      <c r="P64" s="291"/>
      <c r="Q64" s="291"/>
      <c r="R64" s="291"/>
      <c r="S64" s="291"/>
      <c r="T64" s="291"/>
    </row>
    <row r="65" spans="2:20">
      <c r="B65" s="312" t="s">
        <v>1256</v>
      </c>
      <c r="C65" s="313">
        <f>C64/C$57</f>
        <v>5.0539340589813549E-3</v>
      </c>
      <c r="D65" s="313">
        <f t="shared" ref="D65" si="22">D64/D$57</f>
        <v>5.8535144010370974E-3</v>
      </c>
      <c r="E65" s="313">
        <f t="shared" ref="E65" si="23">E64/E$57</f>
        <v>1.2352372856635645E-2</v>
      </c>
      <c r="F65" s="313">
        <f t="shared" ref="F65" si="24">F64/F$57</f>
        <v>7.8492758521482194E-3</v>
      </c>
      <c r="G65" s="313">
        <f t="shared" ref="G65" si="25">G64/G$57</f>
        <v>9.3113842762785823E-3</v>
      </c>
      <c r="H65" s="313">
        <f t="shared" ref="H65" si="26">H64/H$57</f>
        <v>1.7957178189797217E-2</v>
      </c>
      <c r="I65" s="313">
        <f t="shared" ref="I65" si="27">I64/I$57</f>
        <v>2.6404107202414425E-2</v>
      </c>
      <c r="J65" s="313">
        <f t="shared" ref="J65" si="28">J64/J$57</f>
        <v>1.4009848348119792E-2</v>
      </c>
      <c r="K65" s="313">
        <f t="shared" ref="K65" si="29">K64/K$57</f>
        <v>5.1408585425409166E-3</v>
      </c>
      <c r="L65" s="313">
        <f t="shared" ref="L65" si="30">L64/L$57</f>
        <v>8.3542616481828147E-3</v>
      </c>
      <c r="M65" s="313">
        <f t="shared" ref="M65" si="31">M64/M$57</f>
        <v>5.4054608295929741E-3</v>
      </c>
      <c r="N65" s="313">
        <f t="shared" ref="N65" si="32">N64/N$57</f>
        <v>-2.1096257990616315E-2</v>
      </c>
      <c r="O65" s="313">
        <f t="shared" ref="O65" si="33">O64/O$57</f>
        <v>0</v>
      </c>
      <c r="P65" s="313">
        <f t="shared" ref="P65" si="34">P64/P$57</f>
        <v>0</v>
      </c>
      <c r="Q65" s="313">
        <f t="shared" ref="Q65" si="35">Q64/Q$57</f>
        <v>0</v>
      </c>
      <c r="R65" s="313">
        <f t="shared" ref="R65" si="36">R64/R$57</f>
        <v>0</v>
      </c>
      <c r="S65" s="313">
        <f t="shared" ref="S65" si="37">S64/S$57</f>
        <v>0</v>
      </c>
      <c r="T65" s="313">
        <f t="shared" ref="T65" si="38">T64/T$57</f>
        <v>0</v>
      </c>
    </row>
    <row r="66" spans="2:20">
      <c r="B66" s="292" t="s">
        <v>1258</v>
      </c>
      <c r="C66" s="291">
        <v>515.13288</v>
      </c>
      <c r="D66" s="291">
        <v>500.21839999999997</v>
      </c>
      <c r="E66" s="291">
        <v>450.28019999999998</v>
      </c>
      <c r="F66" s="291">
        <v>620.03390999999999</v>
      </c>
      <c r="G66" s="291">
        <v>536.99968999999999</v>
      </c>
      <c r="H66" s="291">
        <v>636.16395</v>
      </c>
      <c r="I66" s="291">
        <v>654.69856000000004</v>
      </c>
      <c r="J66" s="291">
        <v>636.25400999999999</v>
      </c>
      <c r="K66" s="291">
        <v>969.68075999999996</v>
      </c>
      <c r="L66" s="291">
        <v>1089.6601599999999</v>
      </c>
      <c r="M66" s="291">
        <v>972.93921999999998</v>
      </c>
      <c r="N66" s="291">
        <v>1194.9286099999999</v>
      </c>
      <c r="O66" s="291">
        <v>1365.44019</v>
      </c>
      <c r="P66" s="291">
        <v>1364.8246099999999</v>
      </c>
      <c r="Q66" s="291">
        <v>1450.34473</v>
      </c>
      <c r="R66" s="291">
        <v>1292.3619200000001</v>
      </c>
      <c r="S66" s="291">
        <v>1276.4409900000001</v>
      </c>
      <c r="T66" s="291">
        <v>1292.5654199999999</v>
      </c>
    </row>
    <row r="67" spans="2:20">
      <c r="B67" s="312" t="s">
        <v>1256</v>
      </c>
      <c r="C67" s="313">
        <f>C66/C$57</f>
        <v>0.23880633935427475</v>
      </c>
      <c r="D67" s="313">
        <f t="shared" ref="D67" si="39">D66/D$57</f>
        <v>0.15921950807119631</v>
      </c>
      <c r="E67" s="313">
        <f t="shared" ref="E67" si="40">E66/E$57</f>
        <v>0.13267318914347925</v>
      </c>
      <c r="F67" s="313">
        <f t="shared" ref="F67" si="41">F66/F$57</f>
        <v>0.18724130517808951</v>
      </c>
      <c r="G67" s="313">
        <f t="shared" ref="G67" si="42">G66/G$57</f>
        <v>0.17309870225861701</v>
      </c>
      <c r="H67" s="313">
        <f t="shared" ref="H67" si="43">H66/H$57</f>
        <v>0.18974184400869151</v>
      </c>
      <c r="I67" s="313">
        <f t="shared" ref="I67" si="44">I66/I$57</f>
        <v>0.20617087443126933</v>
      </c>
      <c r="J67" s="313">
        <f t="shared" ref="J67" si="45">J66/J$57</f>
        <v>9.8585437653676097E-2</v>
      </c>
      <c r="K67" s="313">
        <f t="shared" ref="K67" si="46">K66/K$57</f>
        <v>0.16438093634914003</v>
      </c>
      <c r="L67" s="313">
        <f t="shared" ref="L67" si="47">L66/L$57</f>
        <v>0.18944756724747847</v>
      </c>
      <c r="M67" s="313">
        <f t="shared" ref="M67" si="48">M66/M$57</f>
        <v>0.16475652645941744</v>
      </c>
      <c r="N67" s="313">
        <f t="shared" ref="N67" si="49">N66/N$57</f>
        <v>0.22854787648741437</v>
      </c>
      <c r="O67" s="313">
        <f t="shared" ref="O67" si="50">O66/O$57</f>
        <v>0.25164934574938913</v>
      </c>
      <c r="P67" s="313">
        <f t="shared" ref="P67" si="51">P66/P$57</f>
        <v>0.24622448939828565</v>
      </c>
      <c r="Q67" s="313">
        <f t="shared" ref="Q67" si="52">Q66/Q$57</f>
        <v>0.32846270899162655</v>
      </c>
      <c r="R67" s="313">
        <f t="shared" ref="R67" si="53">R66/R$57</f>
        <v>0.26321691629526711</v>
      </c>
      <c r="S67" s="313">
        <f t="shared" ref="S67" si="54">S66/S$57</f>
        <v>0.30896316342559049</v>
      </c>
      <c r="T67" s="313">
        <f t="shared" ref="T67" si="55">T66/T$57</f>
        <v>0.31557185134131999</v>
      </c>
    </row>
    <row r="68" spans="2:20">
      <c r="B68" s="292" t="s">
        <v>1262</v>
      </c>
      <c r="C68" s="291">
        <v>40.818600000000004</v>
      </c>
      <c r="D68" s="291">
        <v>36.052889999999998</v>
      </c>
      <c r="E68" s="291">
        <v>39.574649999999998</v>
      </c>
      <c r="F68" s="291">
        <v>-58.413179999999997</v>
      </c>
      <c r="G68" s="291">
        <v>16.063369999999999</v>
      </c>
      <c r="H68" s="291">
        <v>26.098780000000001</v>
      </c>
      <c r="I68" s="291">
        <v>33.606279999999998</v>
      </c>
      <c r="J68" s="291">
        <v>43.179340000000003</v>
      </c>
      <c r="K68" s="291">
        <v>42.916519999999998</v>
      </c>
      <c r="L68" s="291">
        <v>57.657490000000003</v>
      </c>
      <c r="M68" s="291">
        <v>85.033180000000002</v>
      </c>
      <c r="N68" s="291">
        <v>254.64051000000001</v>
      </c>
      <c r="O68" s="291">
        <v>115.24213</v>
      </c>
      <c r="P68" s="291">
        <v>84.508600000000001</v>
      </c>
      <c r="Q68" s="291">
        <v>104.68086</v>
      </c>
      <c r="R68" s="291">
        <v>85.150069999999999</v>
      </c>
      <c r="S68" s="291">
        <v>107.79787</v>
      </c>
      <c r="T68" s="291">
        <v>79.687830000000005</v>
      </c>
    </row>
    <row r="69" spans="2:20">
      <c r="B69" s="312" t="s">
        <v>1256</v>
      </c>
      <c r="C69" s="313">
        <f>C68/C$57</f>
        <v>1.8922768904920999E-2</v>
      </c>
      <c r="D69" s="313">
        <f t="shared" ref="D69" si="56">D68/D$57</f>
        <v>1.1475634263643546E-2</v>
      </c>
      <c r="E69" s="313">
        <f t="shared" ref="E69" si="57">E68/E$57</f>
        <v>1.1660506113164628E-2</v>
      </c>
      <c r="F69" s="313">
        <f t="shared" ref="F69" si="58">F68/F$57</f>
        <v>-1.763993853626921E-2</v>
      </c>
      <c r="G69" s="313">
        <f t="shared" ref="G69" si="59">G68/G$57</f>
        <v>5.1779331583971695E-3</v>
      </c>
      <c r="H69" s="313">
        <f t="shared" ref="H69" si="60">H68/H$57</f>
        <v>7.7842050678557919E-3</v>
      </c>
      <c r="I69" s="313">
        <f t="shared" ref="I69" si="61">I68/I$57</f>
        <v>1.0582940848353289E-2</v>
      </c>
      <c r="J69" s="313">
        <f t="shared" ref="J69" si="62">J68/J$57</f>
        <v>6.6904947781733955E-3</v>
      </c>
      <c r="K69" s="313">
        <f t="shared" ref="K69" si="63">K68/K$57</f>
        <v>7.2752374115854328E-3</v>
      </c>
      <c r="L69" s="313">
        <f t="shared" ref="L69" si="64">L68/L$57</f>
        <v>1.0024291623267036E-2</v>
      </c>
      <c r="M69" s="313">
        <f t="shared" ref="M69" si="65">M68/M$57</f>
        <v>1.4399431210716745E-2</v>
      </c>
      <c r="N69" s="313">
        <f t="shared" ref="N69" si="66">N68/N$57</f>
        <v>4.8703786436389875E-2</v>
      </c>
      <c r="O69" s="313">
        <f t="shared" ref="O69" si="67">O68/O$57</f>
        <v>2.1239016420972673E-2</v>
      </c>
      <c r="P69" s="313">
        <f t="shared" ref="P69" si="68">P68/P$57</f>
        <v>1.5245978664440968E-2</v>
      </c>
      <c r="Q69" s="313">
        <f t="shared" ref="Q69" si="69">Q68/Q$57</f>
        <v>2.3707300853344843E-2</v>
      </c>
      <c r="R69" s="313">
        <f t="shared" ref="R69" si="70">R68/R$57</f>
        <v>1.734261780765417E-2</v>
      </c>
      <c r="S69" s="313">
        <f t="shared" ref="S69" si="71">S68/S$57</f>
        <v>2.6092526945362793E-2</v>
      </c>
      <c r="T69" s="313">
        <f t="shared" ref="T69" si="72">T68/T$57</f>
        <v>1.9455290736829695E-2</v>
      </c>
    </row>
    <row r="70" spans="2:20">
      <c r="B70" s="292" t="s">
        <v>1263</v>
      </c>
      <c r="C70" s="291">
        <v>-18.917490000000001</v>
      </c>
      <c r="D70" s="291">
        <v>-6.3913099999999998</v>
      </c>
      <c r="E70" s="291">
        <v>-0.75719999999999998</v>
      </c>
      <c r="F70" s="291">
        <v>-2.0423399999999998</v>
      </c>
      <c r="G70" s="291">
        <v>-31.94726</v>
      </c>
      <c r="H70" s="291">
        <v>-47.313690000000001</v>
      </c>
      <c r="I70" s="291">
        <v>-27.72785</v>
      </c>
      <c r="J70" s="291">
        <v>-19.82884</v>
      </c>
      <c r="K70" s="291">
        <v>-129.58561</v>
      </c>
      <c r="L70" s="291">
        <v>-117.18425000000001</v>
      </c>
      <c r="M70" s="291">
        <v>-123.90349000000001</v>
      </c>
      <c r="N70" s="291">
        <v>-122.47655</v>
      </c>
      <c r="O70" s="291">
        <v>-54.649099999999997</v>
      </c>
      <c r="P70" s="291">
        <v>-45.131349999999998</v>
      </c>
      <c r="Q70" s="291">
        <v>-68.700209999999998</v>
      </c>
      <c r="R70" s="291">
        <v>-67.120239999999995</v>
      </c>
      <c r="S70" s="291">
        <v>-63.346040000000002</v>
      </c>
      <c r="T70" s="291">
        <v>-51.986870000000003</v>
      </c>
    </row>
    <row r="71" spans="2:20">
      <c r="B71" s="312" t="s">
        <v>1256</v>
      </c>
      <c r="C71" s="313">
        <f>C70/C$57</f>
        <v>-8.769808164198525E-3</v>
      </c>
      <c r="D71" s="313">
        <f t="shared" ref="D71" si="73">D70/D$57</f>
        <v>-2.0343538624938984E-3</v>
      </c>
      <c r="E71" s="313">
        <f t="shared" ref="E71" si="74">E70/E$57</f>
        <v>-2.2310583236714049E-4</v>
      </c>
      <c r="F71" s="313">
        <f t="shared" ref="F71" si="75">F70/F$57</f>
        <v>-6.1675724674061666E-4</v>
      </c>
      <c r="G71" s="313">
        <f t="shared" ref="G71" si="76">G70/G$57</f>
        <v>-1.0298011990879595E-2</v>
      </c>
      <c r="H71" s="313">
        <f t="shared" ref="H71" si="77">H70/H$57</f>
        <v>-1.4111750261006755E-2</v>
      </c>
      <c r="I71" s="313">
        <f t="shared" ref="I71" si="78">I70/I$57</f>
        <v>-8.7317666936659686E-3</v>
      </c>
      <c r="J71" s="313">
        <f t="shared" ref="J71" si="79">J70/J$57</f>
        <v>-3.0724126509862294E-3</v>
      </c>
      <c r="K71" s="313">
        <f t="shared" ref="K71" si="80">K70/K$57</f>
        <v>-2.1967439994554996E-2</v>
      </c>
      <c r="L71" s="313">
        <f t="shared" ref="L71" si="81">L70/L$57</f>
        <v>-2.0373573245277068E-2</v>
      </c>
      <c r="M71" s="313">
        <f t="shared" ref="M71" si="82">M70/M$57</f>
        <v>-2.0981689512525936E-2</v>
      </c>
      <c r="N71" s="313">
        <f t="shared" ref="N71" si="83">N70/N$57</f>
        <v>-2.3425462565503919E-2</v>
      </c>
      <c r="O71" s="313">
        <f t="shared" ref="O71" si="84">O70/O$57</f>
        <v>-1.0071777849744513E-2</v>
      </c>
      <c r="P71" s="313">
        <f t="shared" ref="P71" si="85">P70/P$57</f>
        <v>-8.1420305057404545E-3</v>
      </c>
      <c r="Q71" s="313">
        <f t="shared" ref="Q71" si="86">Q70/Q$57</f>
        <v>-1.5558685199548132E-2</v>
      </c>
      <c r="R71" s="313">
        <f t="shared" ref="R71" si="87">R70/R$57</f>
        <v>-1.3670460511400893E-2</v>
      </c>
      <c r="S71" s="313">
        <f t="shared" ref="S71" si="88">S70/S$57</f>
        <v>-1.5332939839924753E-2</v>
      </c>
      <c r="T71" s="313">
        <f t="shared" ref="T71" si="89">T70/T$57</f>
        <v>-1.269227271401128E-2</v>
      </c>
    </row>
    <row r="72" spans="2:20">
      <c r="B72" s="290" t="s">
        <v>1264</v>
      </c>
      <c r="C72" s="201">
        <v>580.3184</v>
      </c>
      <c r="D72" s="201">
        <v>929.91229999999996</v>
      </c>
      <c r="E72" s="201">
        <v>1086.8467000000001</v>
      </c>
      <c r="F72" s="201">
        <v>838.19560000000001</v>
      </c>
      <c r="G72" s="201">
        <v>778.64300000000003</v>
      </c>
      <c r="H72" s="201">
        <v>887.63829999999996</v>
      </c>
      <c r="I72" s="201">
        <v>906.58849999999995</v>
      </c>
      <c r="J72" s="201">
        <v>2018.2663</v>
      </c>
      <c r="K72" s="201">
        <v>1619.999</v>
      </c>
      <c r="L72" s="201">
        <v>1415.1036999999999</v>
      </c>
      <c r="M72" s="201">
        <v>1318.2817</v>
      </c>
      <c r="N72" s="201">
        <v>1069.6715999999999</v>
      </c>
      <c r="O72" s="201">
        <v>1244.4824000000001</v>
      </c>
      <c r="P72" s="201">
        <v>1357.6954000000001</v>
      </c>
      <c r="Q72" s="201">
        <v>1160.7708</v>
      </c>
      <c r="R72" s="201">
        <v>1295.0337</v>
      </c>
      <c r="S72" s="201">
        <v>1265.1754000000001</v>
      </c>
      <c r="T72" s="201">
        <v>1160.7778000000001</v>
      </c>
    </row>
    <row r="73" spans="2:20">
      <c r="B73" s="311" t="s">
        <v>1265</v>
      </c>
      <c r="C73" s="180">
        <v>0.26900000000000002</v>
      </c>
      <c r="D73" s="180">
        <v>0.29599999999999999</v>
      </c>
      <c r="E73" s="180">
        <v>0.32019999999999998</v>
      </c>
      <c r="F73" s="180">
        <v>0.25309999999999999</v>
      </c>
      <c r="G73" s="180">
        <v>0.251</v>
      </c>
      <c r="H73" s="180">
        <v>0.26469999999999999</v>
      </c>
      <c r="I73" s="180">
        <v>0.28549999999999998</v>
      </c>
      <c r="J73" s="180">
        <v>0.31269999999999998</v>
      </c>
      <c r="K73" s="180">
        <v>0.27460000000000001</v>
      </c>
      <c r="L73" s="180">
        <v>0.246</v>
      </c>
      <c r="M73" s="180">
        <v>0.22320000000000001</v>
      </c>
      <c r="N73" s="180">
        <v>0.2046</v>
      </c>
      <c r="O73" s="180">
        <v>0.22939999999999999</v>
      </c>
      <c r="P73" s="180">
        <v>0.24490000000000001</v>
      </c>
      <c r="Q73" s="180">
        <v>0.26290000000000002</v>
      </c>
      <c r="R73" s="180">
        <v>0.26379999999999998</v>
      </c>
      <c r="S73" s="180">
        <v>0.30620000000000003</v>
      </c>
      <c r="T73" s="180">
        <v>0.28339999999999999</v>
      </c>
    </row>
    <row r="74" spans="2:20">
      <c r="B74" s="309" t="s">
        <v>1266</v>
      </c>
      <c r="C74" s="209">
        <v>270.00490000000002</v>
      </c>
      <c r="D74" s="209">
        <v>561.20100000000002</v>
      </c>
      <c r="E74" s="209">
        <v>711.78830000000005</v>
      </c>
      <c r="F74" s="209">
        <v>547.23929999999996</v>
      </c>
      <c r="G74" s="209">
        <v>403.00810000000001</v>
      </c>
      <c r="H74" s="209">
        <v>511.7047</v>
      </c>
      <c r="I74" s="209">
        <v>527.923</v>
      </c>
      <c r="J74" s="209">
        <v>1665.0155999999999</v>
      </c>
      <c r="K74" s="209">
        <v>1116.9724000000001</v>
      </c>
      <c r="L74" s="209">
        <v>822.58730000000003</v>
      </c>
      <c r="M74" s="209">
        <v>908.94470000000001</v>
      </c>
      <c r="N74" s="209">
        <v>602.25890000000004</v>
      </c>
      <c r="O74" s="209">
        <v>887.14670000000001</v>
      </c>
      <c r="P74" s="209">
        <v>916.40809999999999</v>
      </c>
      <c r="Q74" s="209">
        <v>743.27850000000001</v>
      </c>
      <c r="R74" s="209">
        <v>858.38139999999999</v>
      </c>
      <c r="S74" s="209">
        <v>797.03679999999997</v>
      </c>
      <c r="T74" s="209">
        <v>562.73249999999996</v>
      </c>
    </row>
    <row r="75" spans="2:20">
      <c r="B75" s="311" t="s">
        <v>1267</v>
      </c>
      <c r="C75" s="180">
        <v>0.12520000000000001</v>
      </c>
      <c r="D75" s="180">
        <v>0.17860000000000001</v>
      </c>
      <c r="E75" s="180">
        <v>0.2097</v>
      </c>
      <c r="F75" s="180">
        <v>0.1653</v>
      </c>
      <c r="G75" s="180">
        <v>0.12989999999999999</v>
      </c>
      <c r="H75" s="180">
        <v>0.15260000000000001</v>
      </c>
      <c r="I75" s="180">
        <v>0.16619999999999999</v>
      </c>
      <c r="J75" s="180">
        <v>0.25800000000000001</v>
      </c>
      <c r="K75" s="180">
        <v>0.1893</v>
      </c>
      <c r="L75" s="180">
        <v>0.14299999999999999</v>
      </c>
      <c r="M75" s="180">
        <v>0.15390000000000001</v>
      </c>
      <c r="N75" s="180">
        <v>0.1152</v>
      </c>
      <c r="O75" s="180">
        <v>0.16350000000000001</v>
      </c>
      <c r="P75" s="180">
        <v>0.1653</v>
      </c>
      <c r="Q75" s="180">
        <v>0.16830000000000001</v>
      </c>
      <c r="R75" s="180">
        <v>0.17480000000000001</v>
      </c>
      <c r="S75" s="180">
        <v>0.19289999999999999</v>
      </c>
      <c r="T75" s="180">
        <v>0.13739999999999999</v>
      </c>
    </row>
    <row r="76" spans="2:20">
      <c r="B76" s="311" t="s">
        <v>1253</v>
      </c>
      <c r="C76" s="180">
        <v>0.86080000000000001</v>
      </c>
      <c r="D76" s="180">
        <v>6.5857999999999999</v>
      </c>
      <c r="E76" s="180">
        <v>1.4016999999999999</v>
      </c>
      <c r="F76" s="180">
        <v>2.7237</v>
      </c>
      <c r="G76" s="180">
        <v>0.49259999999999998</v>
      </c>
      <c r="H76" s="180">
        <v>-8.8200000000000001E-2</v>
      </c>
      <c r="I76" s="180">
        <v>-0.25829999999999997</v>
      </c>
      <c r="J76" s="180">
        <v>2.0426000000000002</v>
      </c>
      <c r="K76" s="180">
        <v>1.7716000000000001</v>
      </c>
      <c r="L76" s="180">
        <v>0.60750000000000004</v>
      </c>
      <c r="M76" s="180">
        <v>0.72170000000000001</v>
      </c>
      <c r="N76" s="180">
        <v>-0.63829999999999998</v>
      </c>
      <c r="O76" s="180">
        <v>-0.20580000000000001</v>
      </c>
      <c r="P76" s="180">
        <v>0.11409999999999999</v>
      </c>
      <c r="Q76" s="180">
        <v>-0.18229999999999999</v>
      </c>
      <c r="R76" s="180">
        <v>0.42530000000000001</v>
      </c>
      <c r="S76" s="180">
        <v>-0.1016</v>
      </c>
      <c r="T76" s="180">
        <v>-0.38590000000000002</v>
      </c>
    </row>
    <row r="77" spans="2:20">
      <c r="B77" s="310" t="s">
        <v>1268</v>
      </c>
      <c r="C77" s="183"/>
      <c r="D77" s="183"/>
      <c r="E77" s="183"/>
      <c r="F77" s="183"/>
      <c r="G77" s="183"/>
      <c r="H77" s="183"/>
      <c r="I77" s="183"/>
      <c r="J77" s="183"/>
      <c r="K77" s="183"/>
      <c r="L77" s="183"/>
      <c r="M77" s="183"/>
      <c r="N77" s="183"/>
      <c r="O77" s="183"/>
      <c r="P77" s="183"/>
      <c r="Q77" s="183"/>
      <c r="R77" s="183"/>
      <c r="S77" s="183"/>
      <c r="T77" s="183"/>
    </row>
    <row r="78" spans="2:20">
      <c r="B78" s="292" t="s">
        <v>1269</v>
      </c>
      <c r="C78" s="291">
        <v>195.02327</v>
      </c>
      <c r="D78" s="291">
        <v>512.58735000000001</v>
      </c>
      <c r="E78" s="291">
        <v>653.15878999999995</v>
      </c>
      <c r="F78" s="291">
        <v>457.09472</v>
      </c>
      <c r="G78" s="291">
        <v>295.17773999999997</v>
      </c>
      <c r="H78" s="291">
        <v>311.15246000000002</v>
      </c>
      <c r="I78" s="291">
        <v>356.08397000000002</v>
      </c>
      <c r="J78" s="291">
        <v>1522.97002</v>
      </c>
      <c r="K78" s="291">
        <v>1038.3503499999999</v>
      </c>
      <c r="L78" s="291">
        <v>704.47398999999996</v>
      </c>
      <c r="M78" s="291">
        <v>788.99495000000002</v>
      </c>
      <c r="N78" s="291">
        <v>541.23213999999996</v>
      </c>
      <c r="O78" s="291">
        <v>668.29746</v>
      </c>
      <c r="P78" s="291">
        <v>776.649</v>
      </c>
      <c r="Q78" s="291">
        <v>607.93876</v>
      </c>
      <c r="R78" s="291">
        <v>859.77275999999995</v>
      </c>
      <c r="S78" s="291">
        <v>705.21186999999998</v>
      </c>
      <c r="T78" s="291">
        <v>560.37022999999999</v>
      </c>
    </row>
    <row r="79" spans="2:20">
      <c r="B79" s="312" t="s">
        <v>1267</v>
      </c>
      <c r="C79" s="313">
        <f>C78/C60</f>
        <v>0.16062313648947427</v>
      </c>
      <c r="D79" s="313">
        <f t="shared" ref="D79:T79" si="90">D78/D60</f>
        <v>0.23247234324925062</v>
      </c>
      <c r="E79" s="313">
        <f t="shared" si="90"/>
        <v>0.25163634138651381</v>
      </c>
      <c r="F79" s="313">
        <f t="shared" si="90"/>
        <v>0.19708139986564938</v>
      </c>
      <c r="G79" s="313">
        <f t="shared" si="90"/>
        <v>0.14521024987172002</v>
      </c>
      <c r="H79" s="313">
        <f t="shared" si="90"/>
        <v>0.15293849368192805</v>
      </c>
      <c r="I79" s="313">
        <f t="shared" si="90"/>
        <v>0.18370219972625645</v>
      </c>
      <c r="J79" s="313">
        <f t="shared" si="90"/>
        <v>0.29355095070823617</v>
      </c>
      <c r="K79" s="313">
        <f t="shared" si="90"/>
        <v>0.22862515484348153</v>
      </c>
      <c r="L79" s="313">
        <f t="shared" si="90"/>
        <v>0.17025650186882682</v>
      </c>
      <c r="M79" s="313">
        <f t="shared" si="90"/>
        <v>0.18009537642837234</v>
      </c>
      <c r="N79" s="313">
        <f t="shared" si="90"/>
        <v>0.1583659901364329</v>
      </c>
      <c r="O79" s="313">
        <f t="shared" si="90"/>
        <v>0.1896837273092285</v>
      </c>
      <c r="P79" s="313">
        <f t="shared" si="90"/>
        <v>0.20868610708494506</v>
      </c>
      <c r="Q79" s="313">
        <f t="shared" si="90"/>
        <v>0.23637050862360642</v>
      </c>
      <c r="R79" s="313">
        <f t="shared" si="90"/>
        <v>0.28375355189563922</v>
      </c>
      <c r="S79" s="313">
        <f t="shared" si="90"/>
        <v>0.30119508070608864</v>
      </c>
      <c r="T79" s="313">
        <f t="shared" si="90"/>
        <v>0.23011081644037279</v>
      </c>
    </row>
    <row r="80" spans="2:20">
      <c r="B80" s="292" t="s">
        <v>1475</v>
      </c>
      <c r="C80" s="291">
        <v>3.6366999999999998</v>
      </c>
      <c r="D80" s="291">
        <v>-39.467820000000003</v>
      </c>
      <c r="E80" s="291">
        <v>-23.191379999999999</v>
      </c>
      <c r="F80" s="291">
        <v>-42.410469999999997</v>
      </c>
      <c r="G80" s="291">
        <v>49.559829999999998</v>
      </c>
      <c r="H80" s="291">
        <v>79.454669999999993</v>
      </c>
      <c r="I80" s="291">
        <v>23.842610000000001</v>
      </c>
      <c r="J80" s="291">
        <v>-13.619300000000001</v>
      </c>
      <c r="K80" s="291">
        <v>-16.077760000000001</v>
      </c>
      <c r="L80" s="291">
        <v>-48.402439999999999</v>
      </c>
      <c r="M80" s="291">
        <v>27.621970000000001</v>
      </c>
      <c r="N80" s="291">
        <v>41.912300000000002</v>
      </c>
      <c r="O80" s="291">
        <v>35.151389999999999</v>
      </c>
      <c r="P80" s="291">
        <v>20.945519999999998</v>
      </c>
      <c r="Q80" s="291">
        <v>-4.7518900000000004</v>
      </c>
      <c r="R80" s="291">
        <v>28.349150000000002</v>
      </c>
      <c r="S80" s="291">
        <v>21.117629999999998</v>
      </c>
      <c r="T80" s="291">
        <v>-51.072159999999997</v>
      </c>
    </row>
    <row r="81" spans="2:20">
      <c r="B81" s="312" t="s">
        <v>1477</v>
      </c>
      <c r="C81" s="313">
        <f>C80/C62</f>
        <v>9.2065345408584246E-3</v>
      </c>
      <c r="D81" s="313">
        <f t="shared" ref="D81" si="91">D80/D62</f>
        <v>-0.101595136899608</v>
      </c>
      <c r="E81" s="313">
        <f t="shared" ref="E81" si="92">E80/E62</f>
        <v>-8.6781469086549351E-2</v>
      </c>
      <c r="F81" s="313">
        <f t="shared" ref="F81" si="93">F80/F62</f>
        <v>-0.10432407297920593</v>
      </c>
      <c r="G81" s="313">
        <f t="shared" ref="G81" si="94">G80/G62</f>
        <v>9.5397034928331292E-2</v>
      </c>
      <c r="H81" s="313">
        <f t="shared" ref="H81" si="95">H80/H62</f>
        <v>0.12354236161639263</v>
      </c>
      <c r="I81" s="313">
        <f t="shared" ref="I81" si="96">I80/I62</f>
        <v>4.8390311355536619E-2</v>
      </c>
      <c r="J81" s="313">
        <f t="shared" ref="J81" si="97">J80/J62</f>
        <v>-2.6408447802484136E-2</v>
      </c>
      <c r="K81" s="313">
        <f t="shared" ref="K81" si="98">K80/K62</f>
        <v>-3.6216659136997155E-2</v>
      </c>
      <c r="L81" s="313">
        <f t="shared" ref="L81" si="99">L80/L62</f>
        <v>-9.0324923051337089E-2</v>
      </c>
      <c r="M81" s="313">
        <f t="shared" ref="M81" si="100">M80/M62</f>
        <v>4.9471472094724564E-2</v>
      </c>
      <c r="N81" s="313">
        <f t="shared" ref="N81" si="101">N80/N62</f>
        <v>7.0564883914340376E-2</v>
      </c>
      <c r="O81" s="313">
        <f t="shared" ref="O81" si="102">O80/O62</f>
        <v>7.3737378610838525E-2</v>
      </c>
      <c r="P81" s="313">
        <f t="shared" ref="P81" si="103">P80/P62</f>
        <v>5.0205702842734762E-2</v>
      </c>
      <c r="Q81" s="313">
        <f t="shared" ref="Q81" si="104">Q80/Q62</f>
        <v>-1.3301135554752768E-2</v>
      </c>
      <c r="R81" s="313">
        <f t="shared" ref="R81" si="105">R80/R62</f>
        <v>4.9780407385920121E-2</v>
      </c>
      <c r="S81" s="313">
        <f t="shared" ref="S81" si="106">S80/S62</f>
        <v>4.5017565216071469E-2</v>
      </c>
      <c r="T81" s="313">
        <f t="shared" ref="T81" si="107">T80/T62</f>
        <v>-0.15000880129943775</v>
      </c>
    </row>
    <row r="82" spans="2:20">
      <c r="B82" s="292" t="s">
        <v>1261</v>
      </c>
      <c r="C82" s="291">
        <v>-14.23981</v>
      </c>
      <c r="D82" s="291">
        <v>-7.1116200000000003</v>
      </c>
      <c r="E82" s="291">
        <v>17.34151</v>
      </c>
      <c r="F82" s="291">
        <v>-10.299950000000001</v>
      </c>
      <c r="G82" s="291">
        <v>-17.155670000000001</v>
      </c>
      <c r="H82" s="291">
        <v>36.404679999999999</v>
      </c>
      <c r="I82" s="291">
        <v>59.51511</v>
      </c>
      <c r="J82" s="291">
        <v>66.001609999999999</v>
      </c>
      <c r="K82" s="291">
        <v>5.3552400000000002</v>
      </c>
      <c r="L82" s="291">
        <v>21.275379999999998</v>
      </c>
      <c r="M82" s="291">
        <v>2.0561099999999999</v>
      </c>
      <c r="N82" s="291">
        <v>-28.686730000000001</v>
      </c>
      <c r="O82" s="291"/>
      <c r="P82" s="291"/>
      <c r="Q82" s="291"/>
      <c r="R82" s="291"/>
      <c r="S82" s="291"/>
      <c r="T82" s="291"/>
    </row>
    <row r="83" spans="2:20">
      <c r="B83" s="312" t="s">
        <v>1477</v>
      </c>
      <c r="C83" s="313">
        <f>C82/C64</f>
        <v>-1.3061745087103922</v>
      </c>
      <c r="D83" s="313">
        <f t="shared" ref="D83" si="108">D82/D64</f>
        <v>-0.38671272810717605</v>
      </c>
      <c r="E83" s="313">
        <f t="shared" ref="E83" si="109">E82/E64</f>
        <v>0.41365362697798186</v>
      </c>
      <c r="F83" s="313">
        <f t="shared" ref="F83" si="110">F82/F64</f>
        <v>-0.39627049940328302</v>
      </c>
      <c r="G83" s="313">
        <f t="shared" ref="G83" si="111">G82/G64</f>
        <v>-0.59389984307532218</v>
      </c>
      <c r="H83" s="313">
        <f t="shared" ref="H83" si="112">H82/H64</f>
        <v>0.60466271217154133</v>
      </c>
      <c r="I83" s="313">
        <f t="shared" ref="I83" si="113">I82/I64</f>
        <v>0.70980929225292566</v>
      </c>
      <c r="J83" s="313">
        <f t="shared" ref="J83" si="114">J82/J64</f>
        <v>0.72996717550404933</v>
      </c>
      <c r="K83" s="313">
        <f t="shared" ref="K83" si="115">K82/K64</f>
        <v>0.17658993894647637</v>
      </c>
      <c r="L83" s="313">
        <f t="shared" ref="L83" si="116">L82/L64</f>
        <v>0.44275881157541275</v>
      </c>
      <c r="M83" s="313">
        <f t="shared" ref="M83" si="117">M82/M64</f>
        <v>6.4412556643834218E-2</v>
      </c>
      <c r="N83" s="313">
        <f t="shared" ref="N83" si="118">N82/N64</f>
        <v>0.26008233101674411</v>
      </c>
      <c r="O83" s="313"/>
      <c r="P83" s="313"/>
      <c r="Q83" s="313"/>
      <c r="R83" s="313"/>
      <c r="S83" s="313"/>
      <c r="T83" s="313"/>
    </row>
    <row r="84" spans="2:20">
      <c r="B84" s="292" t="s">
        <v>1258</v>
      </c>
      <c r="C84" s="291">
        <v>123.61411</v>
      </c>
      <c r="D84" s="291">
        <v>130.62092000000001</v>
      </c>
      <c r="E84" s="291">
        <v>98.328040000000001</v>
      </c>
      <c r="F84" s="291">
        <v>136.88164</v>
      </c>
      <c r="G84" s="291">
        <v>94.627679999999998</v>
      </c>
      <c r="H84" s="291">
        <v>109.99509</v>
      </c>
      <c r="I84" s="291">
        <v>111.91803</v>
      </c>
      <c r="J84" s="291">
        <v>101.98715</v>
      </c>
      <c r="K84" s="291">
        <v>100.71442</v>
      </c>
      <c r="L84" s="291">
        <v>136.87775999999999</v>
      </c>
      <c r="M84" s="291">
        <v>94.770840000000007</v>
      </c>
      <c r="N84" s="291">
        <v>76.716449999999995</v>
      </c>
      <c r="O84" s="291">
        <v>193.07230000000001</v>
      </c>
      <c r="P84" s="291">
        <v>157.16161</v>
      </c>
      <c r="Q84" s="291">
        <v>131.42178999999999</v>
      </c>
      <c r="R84" s="291">
        <v>14.19286</v>
      </c>
      <c r="S84" s="291">
        <v>72.939760000000007</v>
      </c>
      <c r="T84" s="291">
        <v>73.854129999999998</v>
      </c>
    </row>
    <row r="85" spans="2:20">
      <c r="B85" s="312" t="s">
        <v>1477</v>
      </c>
      <c r="C85" s="313">
        <f>C84/C66</f>
        <v>0.23996548230429399</v>
      </c>
      <c r="D85" s="313">
        <f t="shared" ref="D85" si="119">D84/D66</f>
        <v>0.26112777938596426</v>
      </c>
      <c r="E85" s="313">
        <f t="shared" ref="E85" si="120">E84/E66</f>
        <v>0.218370783347791</v>
      </c>
      <c r="F85" s="313">
        <f t="shared" ref="F85" si="121">F84/F66</f>
        <v>0.22076476430135894</v>
      </c>
      <c r="G85" s="313">
        <f t="shared" ref="G85" si="122">G84/G66</f>
        <v>0.17621552072031924</v>
      </c>
      <c r="H85" s="313">
        <f t="shared" ref="H85" si="123">H84/H66</f>
        <v>0.17290368308358248</v>
      </c>
      <c r="I85" s="313">
        <f t="shared" ref="I85" si="124">I84/I66</f>
        <v>0.17094589302288979</v>
      </c>
      <c r="J85" s="313">
        <f t="shared" ref="J85" si="125">J84/J66</f>
        <v>0.16029313512695975</v>
      </c>
      <c r="K85" s="313">
        <f t="shared" ref="K85" si="126">K84/K66</f>
        <v>0.10386348183292819</v>
      </c>
      <c r="L85" s="313">
        <f t="shared" ref="L85" si="127">L84/L66</f>
        <v>0.12561509085548286</v>
      </c>
      <c r="M85" s="313">
        <f t="shared" ref="M85" si="128">M84/M66</f>
        <v>9.7406742427342999E-2</v>
      </c>
      <c r="N85" s="313">
        <f t="shared" ref="N85" si="129">N84/N66</f>
        <v>6.4201701556045265E-2</v>
      </c>
      <c r="O85" s="313">
        <f t="shared" ref="O85" si="130">O84/O66</f>
        <v>0.14139930947835952</v>
      </c>
      <c r="P85" s="313">
        <f t="shared" ref="P85" si="131">P84/P66</f>
        <v>0.11515150653679963</v>
      </c>
      <c r="Q85" s="313">
        <f t="shared" ref="Q85" si="132">Q84/Q66</f>
        <v>9.0614174190159588E-2</v>
      </c>
      <c r="R85" s="313">
        <f t="shared" ref="R85" si="133">R84/R66</f>
        <v>1.098210940786618E-2</v>
      </c>
      <c r="S85" s="313">
        <f t="shared" ref="S85" si="134">S84/S66</f>
        <v>5.7143072473722425E-2</v>
      </c>
      <c r="T85" s="313">
        <f t="shared" ref="T85" si="135">T84/T66</f>
        <v>5.7137634085863136E-2</v>
      </c>
    </row>
    <row r="86" spans="2:20">
      <c r="B86" s="292" t="s">
        <v>1262</v>
      </c>
      <c r="C86" s="291">
        <v>-19.280850000000001</v>
      </c>
      <c r="D86" s="291">
        <v>-19.08379</v>
      </c>
      <c r="E86" s="291">
        <v>-14.7523</v>
      </c>
      <c r="F86" s="291">
        <v>20.086400000000001</v>
      </c>
      <c r="G86" s="291">
        <v>-9.3456200000000003</v>
      </c>
      <c r="H86" s="291">
        <v>-3.32796</v>
      </c>
      <c r="I86" s="291">
        <v>-9.7865400000000005</v>
      </c>
      <c r="J86" s="291">
        <v>2.0646100000000001</v>
      </c>
      <c r="K86" s="291">
        <v>4.9145399999999997</v>
      </c>
      <c r="L86" s="291">
        <v>21.503060000000001</v>
      </c>
      <c r="M86" s="291">
        <v>8.9173899999999993</v>
      </c>
      <c r="N86" s="291">
        <v>16.795000000000002</v>
      </c>
      <c r="O86" s="291">
        <v>12.764659999999999</v>
      </c>
      <c r="P86" s="291">
        <v>-2.9305300000000001</v>
      </c>
      <c r="Q86" s="291">
        <v>8.9331600000000009</v>
      </c>
      <c r="R86" s="291">
        <v>0.22378999999999999</v>
      </c>
      <c r="S86" s="291">
        <v>15.869809999999999</v>
      </c>
      <c r="T86" s="291">
        <v>-3.0127299999999999</v>
      </c>
    </row>
    <row r="87" spans="2:20">
      <c r="B87" s="312" t="s">
        <v>1477</v>
      </c>
      <c r="C87" s="313">
        <f>C86/C68</f>
        <v>-0.47235451485352264</v>
      </c>
      <c r="D87" s="313">
        <f t="shared" ref="D87" si="136">D86/D68</f>
        <v>-0.52932760730138417</v>
      </c>
      <c r="E87" s="313">
        <f t="shared" ref="E87" si="137">E86/E68</f>
        <v>-0.37277145849679028</v>
      </c>
      <c r="F87" s="313">
        <f t="shared" ref="F87" si="138">F86/F68</f>
        <v>-0.34386759974375652</v>
      </c>
      <c r="G87" s="313">
        <f t="shared" ref="G87" si="139">G86/G68</f>
        <v>-0.58179697037421174</v>
      </c>
      <c r="H87" s="313">
        <f t="shared" ref="H87" si="140">H86/H68</f>
        <v>-0.1275140064018318</v>
      </c>
      <c r="I87" s="313">
        <f t="shared" ref="I87" si="141">I86/I68</f>
        <v>-0.29121164258585003</v>
      </c>
      <c r="J87" s="313">
        <f t="shared" ref="J87" si="142">J86/J68</f>
        <v>4.7814765116835967E-2</v>
      </c>
      <c r="K87" s="313">
        <f t="shared" ref="K87" si="143">K86/K68</f>
        <v>0.11451394474668496</v>
      </c>
      <c r="L87" s="313">
        <f t="shared" ref="L87" si="144">L86/L68</f>
        <v>0.37294478132849695</v>
      </c>
      <c r="M87" s="313">
        <f t="shared" ref="M87" si="145">M86/M68</f>
        <v>0.10486953445702017</v>
      </c>
      <c r="N87" s="313">
        <f t="shared" ref="N87" si="146">N86/N68</f>
        <v>6.5955727154332205E-2</v>
      </c>
      <c r="O87" s="313">
        <f t="shared" ref="O87" si="147">O86/O68</f>
        <v>0.110763832636554</v>
      </c>
      <c r="P87" s="313">
        <f t="shared" ref="P87" si="148">P86/P68</f>
        <v>-3.4677299115119645E-2</v>
      </c>
      <c r="Q87" s="313">
        <f t="shared" ref="Q87" si="149">Q86/Q68</f>
        <v>8.5337090276102062E-2</v>
      </c>
      <c r="R87" s="313">
        <f t="shared" ref="R87" si="150">R86/R68</f>
        <v>2.6281833943295643E-3</v>
      </c>
      <c r="S87" s="313">
        <f t="shared" ref="S87" si="151">S86/S68</f>
        <v>0.14721821497957241</v>
      </c>
      <c r="T87" s="313">
        <f t="shared" ref="T87" si="152">T86/T68</f>
        <v>-3.7806651279122541E-2</v>
      </c>
    </row>
    <row r="88" spans="2:20">
      <c r="B88" s="292" t="s">
        <v>1263</v>
      </c>
      <c r="C88" s="291">
        <v>-18.748539999999998</v>
      </c>
      <c r="D88" s="291">
        <v>-16.344080000000002</v>
      </c>
      <c r="E88" s="291">
        <v>-19.096360000000001</v>
      </c>
      <c r="F88" s="291">
        <v>-14.113049999999999</v>
      </c>
      <c r="G88" s="291">
        <v>-9.8558500000000002</v>
      </c>
      <c r="H88" s="291">
        <v>-21.974260000000001</v>
      </c>
      <c r="I88" s="291">
        <v>-13.650219999999999</v>
      </c>
      <c r="J88" s="291">
        <v>-14.388540000000001</v>
      </c>
      <c r="K88" s="291">
        <v>-16.28443</v>
      </c>
      <c r="L88" s="291">
        <v>-13.14048</v>
      </c>
      <c r="M88" s="291">
        <v>-13.416510000000001</v>
      </c>
      <c r="N88" s="291">
        <v>-45.710239999999999</v>
      </c>
      <c r="O88" s="291">
        <v>-22.13908</v>
      </c>
      <c r="P88" s="291">
        <v>-35.41751</v>
      </c>
      <c r="Q88" s="291">
        <v>-0.26322000000000001</v>
      </c>
      <c r="R88" s="291">
        <v>-44.157220000000002</v>
      </c>
      <c r="S88" s="291">
        <v>-18.102319999999999</v>
      </c>
      <c r="T88" s="291">
        <v>-17.406949999999998</v>
      </c>
    </row>
    <row r="89" spans="2:20">
      <c r="B89" s="312" t="s">
        <v>1477</v>
      </c>
      <c r="C89" s="313">
        <f>C88/C70</f>
        <v>0.99106911117701124</v>
      </c>
      <c r="D89" s="313">
        <f t="shared" ref="D89" si="153">D88/D70</f>
        <v>2.5572347453026065</v>
      </c>
      <c r="E89" s="313">
        <f t="shared" ref="E89" si="154">E88/E70</f>
        <v>25.219704173269943</v>
      </c>
      <c r="F89" s="313">
        <f t="shared" ref="F89" si="155">F88/F70</f>
        <v>6.910235318311349</v>
      </c>
      <c r="G89" s="313">
        <f t="shared" ref="G89" si="156">G88/G70</f>
        <v>0.30850376526813256</v>
      </c>
      <c r="H89" s="313">
        <f t="shared" ref="H89" si="157">H88/H70</f>
        <v>0.46443767121101737</v>
      </c>
      <c r="I89" s="313">
        <f t="shared" ref="I89" si="158">I88/I70</f>
        <v>0.49229276701944069</v>
      </c>
      <c r="J89" s="313">
        <f t="shared" ref="J89" si="159">J88/J70</f>
        <v>0.72563700145848176</v>
      </c>
      <c r="K89" s="313">
        <f t="shared" ref="K89" si="160">K88/K70</f>
        <v>0.12566541917732996</v>
      </c>
      <c r="L89" s="313">
        <f t="shared" ref="L89" si="161">L88/L70</f>
        <v>0.11213520588304315</v>
      </c>
      <c r="M89" s="313">
        <f t="shared" ref="M89" si="162">M88/M70</f>
        <v>0.1082819378211219</v>
      </c>
      <c r="N89" s="313">
        <f t="shared" ref="N89" si="163">N88/N70</f>
        <v>0.37321626058212776</v>
      </c>
      <c r="O89" s="313">
        <f t="shared" ref="O89" si="164">O88/O70</f>
        <v>0.40511335044858932</v>
      </c>
      <c r="P89" s="313">
        <f t="shared" ref="P89" si="165">P88/P70</f>
        <v>0.78476513554325322</v>
      </c>
      <c r="Q89" s="313">
        <f t="shared" ref="Q89" si="166">Q88/Q70</f>
        <v>3.8314293362422037E-3</v>
      </c>
      <c r="R89" s="313">
        <f t="shared" ref="R89" si="167">R88/R70</f>
        <v>0.65788233176758615</v>
      </c>
      <c r="S89" s="313">
        <f t="shared" ref="S89" si="168">S88/S70</f>
        <v>0.28576877102341358</v>
      </c>
      <c r="T89" s="313">
        <f t="shared" ref="T89" si="169">T88/T70</f>
        <v>0.33483358394148366</v>
      </c>
    </row>
    <row r="90" spans="2:20">
      <c r="B90" s="290" t="s">
        <v>1270</v>
      </c>
      <c r="C90" s="201">
        <v>413.2319</v>
      </c>
      <c r="D90" s="201">
        <v>696.83680000000004</v>
      </c>
      <c r="E90" s="201">
        <v>854.59</v>
      </c>
      <c r="F90" s="201">
        <v>647.80790000000002</v>
      </c>
      <c r="G90" s="201">
        <v>517.2328</v>
      </c>
      <c r="H90" s="201">
        <v>624.08000000000004</v>
      </c>
      <c r="I90" s="201">
        <v>652.89120000000003</v>
      </c>
      <c r="J90" s="201">
        <v>1790.5454999999999</v>
      </c>
      <c r="K90" s="201">
        <v>1235.3497</v>
      </c>
      <c r="L90" s="201">
        <v>943.65520000000004</v>
      </c>
      <c r="M90" s="201">
        <v>1029.412</v>
      </c>
      <c r="N90" s="201">
        <v>759.64949999999999</v>
      </c>
      <c r="O90" s="201">
        <v>1016.4928</v>
      </c>
      <c r="P90" s="201">
        <v>1037.6183000000001</v>
      </c>
      <c r="Q90" s="201">
        <v>850.12929999999994</v>
      </c>
      <c r="R90" s="201">
        <v>1005.7813</v>
      </c>
      <c r="S90" s="201">
        <v>918.42070000000001</v>
      </c>
      <c r="T90" s="201">
        <v>688.50580000000002</v>
      </c>
    </row>
    <row r="91" spans="2:20">
      <c r="B91" s="311" t="s">
        <v>1271</v>
      </c>
      <c r="C91" s="180">
        <v>0.19159999999999999</v>
      </c>
      <c r="D91" s="180">
        <v>0.2218</v>
      </c>
      <c r="E91" s="180">
        <v>0.25180000000000002</v>
      </c>
      <c r="F91" s="180">
        <v>0.1956</v>
      </c>
      <c r="G91" s="180">
        <v>0.16669999999999999</v>
      </c>
      <c r="H91" s="180">
        <v>0.18609999999999999</v>
      </c>
      <c r="I91" s="180">
        <v>0.2056</v>
      </c>
      <c r="J91" s="180">
        <v>0.27739999999999998</v>
      </c>
      <c r="K91" s="180">
        <v>0.2094</v>
      </c>
      <c r="L91" s="180">
        <v>0.1641</v>
      </c>
      <c r="M91" s="180">
        <v>0.17430000000000001</v>
      </c>
      <c r="N91" s="180">
        <v>0.14530000000000001</v>
      </c>
      <c r="O91" s="180">
        <v>0.18729999999999999</v>
      </c>
      <c r="P91" s="180">
        <v>0.18720000000000001</v>
      </c>
      <c r="Q91" s="180">
        <v>0.1925</v>
      </c>
      <c r="R91" s="180">
        <v>0.20480000000000001</v>
      </c>
      <c r="S91" s="180">
        <v>0.2223</v>
      </c>
      <c r="T91" s="180">
        <v>0.1681</v>
      </c>
    </row>
    <row r="92" spans="2:20">
      <c r="B92" s="290" t="s">
        <v>1272</v>
      </c>
      <c r="C92" s="201">
        <v>230.77950000000001</v>
      </c>
      <c r="D92" s="201">
        <v>450.18270000000001</v>
      </c>
      <c r="E92" s="201">
        <v>566.20989999999995</v>
      </c>
      <c r="F92" s="201">
        <v>318.2978</v>
      </c>
      <c r="G92" s="201">
        <v>184.58099999999999</v>
      </c>
      <c r="H92" s="201">
        <v>112.31059999999999</v>
      </c>
      <c r="I92" s="201">
        <v>418.93529999999998</v>
      </c>
      <c r="J92" s="201">
        <v>960.87149999999997</v>
      </c>
      <c r="K92" s="201">
        <v>1071.8058000000001</v>
      </c>
      <c r="L92" s="201">
        <v>733.98940000000005</v>
      </c>
      <c r="M92" s="201">
        <v>730.50980000000004</v>
      </c>
      <c r="N92" s="201">
        <v>323.38799999999998</v>
      </c>
      <c r="O92" s="201">
        <v>1774.3182999999999</v>
      </c>
      <c r="P92" s="201">
        <v>572.43640000000005</v>
      </c>
      <c r="Q92" s="201">
        <v>366.88929999999999</v>
      </c>
      <c r="R92" s="201">
        <v>-513.78549999999996</v>
      </c>
      <c r="S92" s="201">
        <v>453.11590000000001</v>
      </c>
      <c r="T92" s="201">
        <v>332.82190000000003</v>
      </c>
    </row>
    <row r="93" spans="2:20">
      <c r="B93" s="309" t="s">
        <v>1273</v>
      </c>
      <c r="C93" s="209">
        <v>132.97020000000001</v>
      </c>
      <c r="D93" s="209">
        <v>239.4128</v>
      </c>
      <c r="E93" s="209">
        <v>873.06610000000001</v>
      </c>
      <c r="F93" s="209">
        <v>170.53389999999999</v>
      </c>
      <c r="G93" s="209">
        <v>142.59979999999999</v>
      </c>
      <c r="H93" s="209">
        <v>31.5106</v>
      </c>
      <c r="I93" s="209">
        <v>322.40019999999998</v>
      </c>
      <c r="J93" s="209">
        <v>610.22159999999997</v>
      </c>
      <c r="K93" s="209">
        <v>821.98900000000003</v>
      </c>
      <c r="L93" s="209">
        <v>550.29549999999995</v>
      </c>
      <c r="M93" s="209">
        <v>567.61789999999996</v>
      </c>
      <c r="N93" s="209">
        <v>108.7182</v>
      </c>
      <c r="O93" s="209">
        <v>1384.2147</v>
      </c>
      <c r="P93" s="209">
        <v>397.52350000000001</v>
      </c>
      <c r="Q93" s="209">
        <v>322.04599999999999</v>
      </c>
      <c r="R93" s="209">
        <v>-501.21980000000002</v>
      </c>
      <c r="S93" s="209">
        <v>341.9117</v>
      </c>
      <c r="T93" s="209">
        <v>241.28229999999999</v>
      </c>
    </row>
    <row r="94" spans="2:20">
      <c r="B94" s="311" t="s">
        <v>1274</v>
      </c>
      <c r="C94" s="180">
        <v>6.1600000000000002E-2</v>
      </c>
      <c r="D94" s="180">
        <v>7.6200000000000004E-2</v>
      </c>
      <c r="E94" s="180">
        <v>0.25719999999999998</v>
      </c>
      <c r="F94" s="180">
        <v>5.1499999999999997E-2</v>
      </c>
      <c r="G94" s="180">
        <v>4.5999999999999999E-2</v>
      </c>
      <c r="H94" s="180">
        <v>9.4000000000000004E-3</v>
      </c>
      <c r="I94" s="180">
        <v>0.10150000000000001</v>
      </c>
      <c r="J94" s="180">
        <v>9.4600000000000004E-2</v>
      </c>
      <c r="K94" s="180">
        <v>0.13930000000000001</v>
      </c>
      <c r="L94" s="180">
        <v>9.5699999999999993E-2</v>
      </c>
      <c r="M94" s="180">
        <v>9.6100000000000005E-2</v>
      </c>
      <c r="N94" s="180">
        <v>2.0799999999999999E-2</v>
      </c>
      <c r="O94" s="180">
        <v>0.25509999999999999</v>
      </c>
      <c r="P94" s="180">
        <v>7.17E-2</v>
      </c>
      <c r="Q94" s="180">
        <v>7.2900000000000006E-2</v>
      </c>
      <c r="R94" s="180">
        <v>-0.1021</v>
      </c>
      <c r="S94" s="180">
        <v>8.2799999999999999E-2</v>
      </c>
      <c r="T94" s="180">
        <v>5.8900000000000001E-2</v>
      </c>
    </row>
    <row r="95" spans="2:20">
      <c r="B95" s="311" t="s">
        <v>1253</v>
      </c>
      <c r="C95" s="180">
        <v>-0.28949999999999998</v>
      </c>
      <c r="D95" s="180">
        <v>0.35389999999999999</v>
      </c>
      <c r="E95" s="180">
        <v>3.4026999999999998</v>
      </c>
      <c r="F95" s="180">
        <v>-5.4399999999999997E-2</v>
      </c>
      <c r="G95" s="180">
        <v>7.2400000000000006E-2</v>
      </c>
      <c r="H95" s="180">
        <v>-0.86839999999999995</v>
      </c>
      <c r="I95" s="180">
        <v>-0.63070000000000004</v>
      </c>
      <c r="J95" s="180">
        <v>2.5783</v>
      </c>
      <c r="K95" s="180">
        <v>4.7643000000000004</v>
      </c>
      <c r="L95" s="180">
        <v>16.463799999999999</v>
      </c>
      <c r="M95" s="180">
        <v>0.76060000000000005</v>
      </c>
      <c r="N95" s="180">
        <v>-0.82179999999999997</v>
      </c>
      <c r="O95" s="180">
        <v>0.68400000000000005</v>
      </c>
      <c r="P95" s="180">
        <v>-0.27760000000000001</v>
      </c>
      <c r="Q95" s="180">
        <v>-0.43259999999999998</v>
      </c>
      <c r="R95" s="180" t="s">
        <v>1277</v>
      </c>
      <c r="S95" s="180">
        <v>-0.753</v>
      </c>
      <c r="T95" s="180">
        <v>-0.39300000000000002</v>
      </c>
    </row>
    <row r="96" spans="2:20">
      <c r="B96" s="308"/>
      <c r="C96" s="187"/>
      <c r="D96" s="187"/>
      <c r="E96" s="187"/>
      <c r="F96" s="187"/>
      <c r="G96" s="187"/>
      <c r="H96" s="187"/>
      <c r="I96" s="187"/>
      <c r="J96" s="187"/>
      <c r="K96" s="187"/>
      <c r="L96" s="187"/>
      <c r="M96" s="187"/>
      <c r="N96" s="187"/>
      <c r="O96" s="304"/>
      <c r="P96" s="304"/>
      <c r="Q96" s="304"/>
      <c r="R96" s="304"/>
      <c r="S96" s="304"/>
      <c r="T96" s="304"/>
    </row>
    <row r="97" spans="2:13">
      <c r="B97" s="210"/>
      <c r="C97" s="202"/>
      <c r="D97" s="202"/>
      <c r="E97" s="202"/>
      <c r="F97" s="202"/>
      <c r="G97" s="202"/>
      <c r="H97" s="202"/>
      <c r="I97" s="202"/>
      <c r="J97" s="202"/>
      <c r="K97" s="202"/>
      <c r="L97" s="202"/>
      <c r="M97" s="202"/>
    </row>
    <row r="98" spans="2:13">
      <c r="B98" s="211" t="s">
        <v>1278</v>
      </c>
      <c r="C98" s="202"/>
      <c r="D98" s="202"/>
      <c r="E98" s="202"/>
      <c r="F98" s="202"/>
      <c r="G98" s="202"/>
      <c r="H98" s="202"/>
      <c r="I98" s="202"/>
      <c r="J98" s="202"/>
      <c r="K98" s="202"/>
      <c r="L98" s="202"/>
      <c r="M98" s="202"/>
    </row>
    <row r="99" spans="2:13">
      <c r="B99" s="212"/>
      <c r="C99" s="202"/>
      <c r="D99" s="202"/>
      <c r="E99" s="202"/>
      <c r="F99" s="202"/>
      <c r="G99" s="202"/>
      <c r="H99" s="202"/>
      <c r="I99" s="202"/>
      <c r="J99" s="202"/>
      <c r="K99" s="202"/>
      <c r="L99" s="202"/>
      <c r="M99" s="202"/>
    </row>
    <row r="100" spans="2:13">
      <c r="B100" s="211"/>
      <c r="C100" s="202"/>
      <c r="D100" s="202"/>
      <c r="E100" s="202"/>
      <c r="F100" s="202"/>
      <c r="G100" s="202"/>
      <c r="H100" s="202"/>
      <c r="I100" s="202"/>
      <c r="J100" s="202"/>
      <c r="K100" s="202"/>
      <c r="L100" s="202"/>
      <c r="M100" s="202"/>
    </row>
    <row r="101" spans="2:13">
      <c r="B101" s="213" t="s">
        <v>1251</v>
      </c>
      <c r="C101" s="208" t="s">
        <v>1457</v>
      </c>
      <c r="D101" s="208" t="s">
        <v>1458</v>
      </c>
      <c r="E101" s="208" t="s">
        <v>1459</v>
      </c>
      <c r="F101" s="208" t="s">
        <v>1460</v>
      </c>
      <c r="G101" s="208" t="s">
        <v>1461</v>
      </c>
      <c r="H101" s="208" t="s">
        <v>1462</v>
      </c>
      <c r="I101" s="208" t="s">
        <v>1463</v>
      </c>
      <c r="J101" s="208" t="s">
        <v>1464</v>
      </c>
      <c r="K101" s="208" t="s">
        <v>1465</v>
      </c>
      <c r="L101" s="208" t="s">
        <v>1466</v>
      </c>
      <c r="M101" s="202"/>
    </row>
    <row r="102" spans="2:13">
      <c r="B102" s="305" t="s">
        <v>1456</v>
      </c>
      <c r="C102" s="214">
        <v>4782</v>
      </c>
      <c r="D102" s="214">
        <v>4929</v>
      </c>
      <c r="E102" s="214">
        <v>4996</v>
      </c>
      <c r="F102" s="214">
        <v>4626</v>
      </c>
      <c r="G102" s="214">
        <v>4538</v>
      </c>
      <c r="H102" s="214">
        <v>4626</v>
      </c>
      <c r="I102" s="214">
        <v>3672</v>
      </c>
      <c r="J102" s="215">
        <v>4052</v>
      </c>
      <c r="K102" s="214">
        <v>3334</v>
      </c>
      <c r="L102" s="214">
        <v>3533</v>
      </c>
      <c r="M102" s="202"/>
    </row>
    <row r="103" spans="2:13">
      <c r="B103" s="216" t="s">
        <v>1279</v>
      </c>
      <c r="C103" s="306">
        <v>1106</v>
      </c>
      <c r="D103" s="306">
        <v>641</v>
      </c>
      <c r="E103" s="306">
        <v>-454</v>
      </c>
      <c r="F103" s="306">
        <v>-507</v>
      </c>
      <c r="G103" s="306">
        <v>-733</v>
      </c>
      <c r="H103" s="306">
        <v>-731</v>
      </c>
      <c r="I103" s="306">
        <v>-408</v>
      </c>
      <c r="J103" s="307">
        <v>-601</v>
      </c>
      <c r="K103" s="306">
        <v>-960</v>
      </c>
      <c r="L103" s="306">
        <v>-606</v>
      </c>
      <c r="M103" s="202"/>
    </row>
    <row r="104" spans="2:13">
      <c r="B104" s="219" t="s">
        <v>1280</v>
      </c>
      <c r="C104" s="220">
        <f t="shared" ref="C104:L104" si="170">C103/C102</f>
        <v>0.23128398159765789</v>
      </c>
      <c r="D104" s="220">
        <f t="shared" si="170"/>
        <v>0.13004666260904849</v>
      </c>
      <c r="E104" s="220">
        <f t="shared" si="170"/>
        <v>-9.0872698158526818E-2</v>
      </c>
      <c r="F104" s="220">
        <f t="shared" si="170"/>
        <v>-0.10959792477302205</v>
      </c>
      <c r="G104" s="220">
        <f t="shared" si="170"/>
        <v>-0.16152490083737328</v>
      </c>
      <c r="H104" s="220">
        <f t="shared" si="170"/>
        <v>-0.15801988759187202</v>
      </c>
      <c r="I104" s="220">
        <f t="shared" si="170"/>
        <v>-0.1111111111111111</v>
      </c>
      <c r="J104" s="220">
        <f t="shared" si="170"/>
        <v>-0.1483218163869694</v>
      </c>
      <c r="K104" s="220">
        <f t="shared" si="170"/>
        <v>-0.28794241151769645</v>
      </c>
      <c r="L104" s="220">
        <f t="shared" si="170"/>
        <v>-0.17152561562411547</v>
      </c>
      <c r="M104" s="202"/>
    </row>
    <row r="105" spans="2:13">
      <c r="B105" s="184" t="s">
        <v>1281</v>
      </c>
      <c r="C105" s="217">
        <v>1213</v>
      </c>
      <c r="D105" s="217">
        <v>1462</v>
      </c>
      <c r="E105" s="217">
        <v>1711</v>
      </c>
      <c r="F105" s="217">
        <v>1197</v>
      </c>
      <c r="G105" s="217">
        <v>1642</v>
      </c>
      <c r="H105" s="217">
        <v>1571</v>
      </c>
      <c r="I105" s="217">
        <v>1184</v>
      </c>
      <c r="J105" s="218">
        <v>1242</v>
      </c>
      <c r="K105" s="217">
        <v>1316</v>
      </c>
      <c r="L105" s="217">
        <v>1114</v>
      </c>
      <c r="M105" s="202"/>
    </row>
    <row r="106" spans="2:13">
      <c r="B106" s="219" t="s">
        <v>1280</v>
      </c>
      <c r="C106" s="220">
        <f t="shared" ref="C106:L106" si="171">C105/C102</f>
        <v>0.253659556670849</v>
      </c>
      <c r="D106" s="220">
        <f t="shared" si="171"/>
        <v>0.29661188882126194</v>
      </c>
      <c r="E106" s="220">
        <f t="shared" si="171"/>
        <v>0.34247397918334666</v>
      </c>
      <c r="F106" s="220">
        <f t="shared" si="171"/>
        <v>0.2587548638132296</v>
      </c>
      <c r="G106" s="220">
        <f t="shared" si="171"/>
        <v>0.36183340678713088</v>
      </c>
      <c r="H106" s="220">
        <f t="shared" si="171"/>
        <v>0.33960224816255946</v>
      </c>
      <c r="I106" s="220">
        <f t="shared" si="171"/>
        <v>0.3224400871459695</v>
      </c>
      <c r="J106" s="220">
        <f t="shared" si="171"/>
        <v>0.30651530108588354</v>
      </c>
      <c r="K106" s="220">
        <f t="shared" si="171"/>
        <v>0.39472105578884226</v>
      </c>
      <c r="L106" s="220">
        <f t="shared" si="171"/>
        <v>0.31531276535522218</v>
      </c>
      <c r="M106" s="202"/>
    </row>
    <row r="107" spans="2:13">
      <c r="B107" s="216" t="s">
        <v>1282</v>
      </c>
      <c r="C107" s="217">
        <v>50</v>
      </c>
      <c r="D107" s="217">
        <v>38</v>
      </c>
      <c r="E107" s="217">
        <v>19</v>
      </c>
      <c r="F107" s="217">
        <v>19</v>
      </c>
      <c r="G107" s="217">
        <v>98</v>
      </c>
      <c r="H107" s="217">
        <v>120</v>
      </c>
      <c r="I107" s="217">
        <v>94</v>
      </c>
      <c r="J107" s="218">
        <v>106</v>
      </c>
      <c r="K107" s="217">
        <v>138</v>
      </c>
      <c r="L107" s="217">
        <v>215</v>
      </c>
      <c r="M107" s="202"/>
    </row>
    <row r="108" spans="2:13">
      <c r="B108" s="219" t="s">
        <v>1280</v>
      </c>
      <c r="C108" s="195">
        <f>C107/C$102</f>
        <v>1.0455876202425763E-2</v>
      </c>
      <c r="D108" s="195">
        <f t="shared" ref="D108:L108" si="172">D107/D$102</f>
        <v>7.709474538445932E-3</v>
      </c>
      <c r="E108" s="195">
        <f t="shared" si="172"/>
        <v>3.8030424339471577E-3</v>
      </c>
      <c r="F108" s="195">
        <f t="shared" si="172"/>
        <v>4.1072200605274537E-3</v>
      </c>
      <c r="G108" s="195">
        <f t="shared" si="172"/>
        <v>2.1595416483032173E-2</v>
      </c>
      <c r="H108" s="195">
        <f t="shared" si="172"/>
        <v>2.5940337224383919E-2</v>
      </c>
      <c r="I108" s="195">
        <f t="shared" si="172"/>
        <v>2.5599128540305011E-2</v>
      </c>
      <c r="J108" s="195">
        <f t="shared" si="172"/>
        <v>2.6159921026653505E-2</v>
      </c>
      <c r="K108" s="195">
        <f t="shared" si="172"/>
        <v>4.1391721655668866E-2</v>
      </c>
      <c r="L108" s="195">
        <f t="shared" si="172"/>
        <v>6.085479762241721E-2</v>
      </c>
      <c r="M108" s="202"/>
    </row>
    <row r="109" spans="2:13">
      <c r="B109" s="368" t="s">
        <v>1754</v>
      </c>
      <c r="C109" s="371">
        <v>31</v>
      </c>
      <c r="D109" s="217">
        <v>25</v>
      </c>
      <c r="E109" s="217">
        <v>50</v>
      </c>
      <c r="F109" s="217">
        <v>61</v>
      </c>
      <c r="G109" s="217">
        <v>52</v>
      </c>
      <c r="H109" s="217">
        <v>43</v>
      </c>
      <c r="I109" s="217">
        <v>46</v>
      </c>
      <c r="J109" s="372">
        <v>54</v>
      </c>
      <c r="K109" s="217">
        <v>37</v>
      </c>
      <c r="L109" s="217">
        <v>35</v>
      </c>
      <c r="M109" s="202"/>
    </row>
    <row r="110" spans="2:13">
      <c r="B110" s="369" t="s">
        <v>1280</v>
      </c>
      <c r="C110" s="370">
        <f>C109/C$102</f>
        <v>6.4826432455039737E-3</v>
      </c>
      <c r="D110" s="195">
        <f t="shared" ref="D110" si="173">D109/D$102</f>
        <v>5.0720227226617974E-3</v>
      </c>
      <c r="E110" s="195">
        <f t="shared" ref="E110" si="174">E109/E$102</f>
        <v>1.0008006405124099E-2</v>
      </c>
      <c r="F110" s="195">
        <f t="shared" ref="F110" si="175">F109/F$102</f>
        <v>1.3186338089061824E-2</v>
      </c>
      <c r="G110" s="195">
        <f t="shared" ref="G110" si="176">G109/G$102</f>
        <v>1.1458792419568091E-2</v>
      </c>
      <c r="H110" s="195">
        <f t="shared" ref="H110" si="177">H109/H$102</f>
        <v>9.2952875054042369E-3</v>
      </c>
      <c r="I110" s="195">
        <f t="shared" ref="I110" si="178">I109/I$102</f>
        <v>1.252723311546841E-2</v>
      </c>
      <c r="J110" s="195">
        <f t="shared" ref="J110" si="179">J109/J$102</f>
        <v>1.332675222112537E-2</v>
      </c>
      <c r="K110" s="195">
        <f t="shared" ref="K110" si="180">K109/K$102</f>
        <v>1.1097780443911218E-2</v>
      </c>
      <c r="L110" s="195">
        <f t="shared" ref="L110" si="181">L109/L$102</f>
        <v>9.9065949617888477E-3</v>
      </c>
      <c r="M110" s="202"/>
    </row>
    <row r="111" spans="2:13">
      <c r="B111" s="368" t="s">
        <v>1752</v>
      </c>
      <c r="C111" s="371">
        <v>29</v>
      </c>
      <c r="D111" s="217">
        <v>34</v>
      </c>
      <c r="E111" s="217">
        <v>57</v>
      </c>
      <c r="F111" s="217">
        <v>55</v>
      </c>
      <c r="G111" s="217">
        <v>55</v>
      </c>
      <c r="H111" s="217">
        <v>56</v>
      </c>
      <c r="I111" s="217">
        <v>44</v>
      </c>
      <c r="J111" s="372">
        <v>76</v>
      </c>
      <c r="K111" s="217">
        <v>41</v>
      </c>
      <c r="L111" s="217">
        <v>40</v>
      </c>
      <c r="M111" s="202"/>
    </row>
    <row r="112" spans="2:13">
      <c r="B112" s="219" t="s">
        <v>1280</v>
      </c>
      <c r="C112" s="370">
        <f>C111/C$102</f>
        <v>6.0644081974069427E-3</v>
      </c>
      <c r="D112" s="195">
        <f t="shared" ref="D112" si="182">D111/D$102</f>
        <v>6.8979509028200443E-3</v>
      </c>
      <c r="E112" s="195">
        <f t="shared" ref="E112" si="183">E111/E$102</f>
        <v>1.1409127301841474E-2</v>
      </c>
      <c r="F112" s="195">
        <f t="shared" ref="F112" si="184">F111/F$102</f>
        <v>1.1889321227842628E-2</v>
      </c>
      <c r="G112" s="195">
        <f t="shared" ref="G112" si="185">G111/G$102</f>
        <v>1.2119876597620097E-2</v>
      </c>
      <c r="H112" s="195">
        <f t="shared" ref="H112" si="186">H111/H$102</f>
        <v>1.2105490704712495E-2</v>
      </c>
      <c r="I112" s="195">
        <f t="shared" ref="I112" si="187">I111/I$102</f>
        <v>1.1982570806100218E-2</v>
      </c>
      <c r="J112" s="195">
        <f t="shared" ref="J112" si="188">J111/J$102</f>
        <v>1.8756169792694965E-2</v>
      </c>
      <c r="K112" s="195">
        <f t="shared" ref="K112" si="189">K111/K$102</f>
        <v>1.2297540491901619E-2</v>
      </c>
      <c r="L112" s="195">
        <f t="shared" ref="L112" si="190">L111/L$102</f>
        <v>1.1321822813472968E-2</v>
      </c>
      <c r="M112" s="202"/>
    </row>
    <row r="113" spans="2:13">
      <c r="B113" s="367" t="s">
        <v>1753</v>
      </c>
      <c r="C113" s="371">
        <v>13</v>
      </c>
      <c r="D113" s="217">
        <v>10</v>
      </c>
      <c r="E113" s="217">
        <v>87</v>
      </c>
      <c r="F113" s="217">
        <v>47</v>
      </c>
      <c r="G113" s="217">
        <v>54</v>
      </c>
      <c r="H113" s="217">
        <v>45</v>
      </c>
      <c r="I113" s="217">
        <v>51</v>
      </c>
      <c r="J113" s="372">
        <v>53</v>
      </c>
      <c r="K113" s="217">
        <v>61</v>
      </c>
      <c r="L113" s="217">
        <v>53</v>
      </c>
      <c r="M113" s="202"/>
    </row>
    <row r="114" spans="2:13">
      <c r="B114" s="219" t="s">
        <v>1280</v>
      </c>
      <c r="C114" s="370">
        <f>C113/C$102</f>
        <v>2.7185278126306985E-3</v>
      </c>
      <c r="D114" s="195">
        <f t="shared" ref="D114" si="191">D113/D$102</f>
        <v>2.028809089064719E-3</v>
      </c>
      <c r="E114" s="195">
        <f t="shared" ref="E114" si="192">E113/E$102</f>
        <v>1.7413931144915934E-2</v>
      </c>
      <c r="F114" s="195">
        <f t="shared" ref="F114" si="193">F113/F$102</f>
        <v>1.0159965412883701E-2</v>
      </c>
      <c r="G114" s="195">
        <f t="shared" ref="G114" si="194">G113/G$102</f>
        <v>1.1899515204936095E-2</v>
      </c>
      <c r="H114" s="195">
        <f t="shared" ref="H114" si="195">H113/H$102</f>
        <v>9.727626459143969E-3</v>
      </c>
      <c r="I114" s="195">
        <f t="shared" ref="I114" si="196">I113/I$102</f>
        <v>1.3888888888888888E-2</v>
      </c>
      <c r="J114" s="195">
        <f t="shared" ref="J114" si="197">J113/J$102</f>
        <v>1.3079960513326752E-2</v>
      </c>
      <c r="K114" s="195">
        <f t="shared" ref="K114" si="198">K113/K$102</f>
        <v>1.8296340731853631E-2</v>
      </c>
      <c r="L114" s="195">
        <f t="shared" ref="L114" si="199">L113/L$102</f>
        <v>1.5001415227851684E-2</v>
      </c>
      <c r="M114" s="202"/>
    </row>
    <row r="115" spans="2:13">
      <c r="B115" s="216" t="s">
        <v>1283</v>
      </c>
      <c r="C115" s="221">
        <v>1055</v>
      </c>
      <c r="D115" s="221">
        <v>1285</v>
      </c>
      <c r="E115" s="221">
        <v>1642</v>
      </c>
      <c r="F115" s="221">
        <v>1634</v>
      </c>
      <c r="G115" s="221">
        <v>1931</v>
      </c>
      <c r="H115" s="221">
        <v>1944</v>
      </c>
      <c r="I115" s="221">
        <v>1394</v>
      </c>
      <c r="J115" s="221">
        <v>1608</v>
      </c>
      <c r="K115" s="221">
        <v>1226</v>
      </c>
      <c r="L115" s="221">
        <v>1051</v>
      </c>
      <c r="M115" s="202"/>
    </row>
    <row r="116" spans="2:13">
      <c r="B116" s="219" t="s">
        <v>1280</v>
      </c>
      <c r="C116" s="195">
        <f t="shared" ref="C116:L116" si="200">C115/C102</f>
        <v>0.22061898787118361</v>
      </c>
      <c r="D116" s="195">
        <f t="shared" si="200"/>
        <v>0.26070196794481637</v>
      </c>
      <c r="E116" s="195">
        <f t="shared" si="200"/>
        <v>0.32866293034427541</v>
      </c>
      <c r="F116" s="195">
        <f t="shared" si="200"/>
        <v>0.35322092520536102</v>
      </c>
      <c r="G116" s="195">
        <f t="shared" si="200"/>
        <v>0.42551784927280739</v>
      </c>
      <c r="H116" s="195">
        <f t="shared" si="200"/>
        <v>0.42023346303501946</v>
      </c>
      <c r="I116" s="195">
        <f t="shared" si="200"/>
        <v>0.37962962962962965</v>
      </c>
      <c r="J116" s="187">
        <f t="shared" si="200"/>
        <v>0.39684106614017767</v>
      </c>
      <c r="K116" s="195">
        <f t="shared" si="200"/>
        <v>0.36772645470905818</v>
      </c>
      <c r="L116" s="195">
        <f t="shared" si="200"/>
        <v>0.29748089442400227</v>
      </c>
      <c r="M116" s="202"/>
    </row>
    <row r="117" spans="2:13">
      <c r="B117" s="216" t="s">
        <v>1284</v>
      </c>
      <c r="C117" s="217">
        <v>313</v>
      </c>
      <c r="D117" s="217">
        <v>454</v>
      </c>
      <c r="E117" s="217">
        <v>499</v>
      </c>
      <c r="F117" s="217">
        <v>422</v>
      </c>
      <c r="G117" s="217">
        <v>324</v>
      </c>
      <c r="H117" s="217">
        <v>397</v>
      </c>
      <c r="I117" s="217">
        <v>326</v>
      </c>
      <c r="J117" s="218">
        <v>450</v>
      </c>
      <c r="K117" s="217">
        <v>317</v>
      </c>
      <c r="L117" s="217">
        <v>429</v>
      </c>
      <c r="M117" s="202"/>
    </row>
    <row r="118" spans="2:13">
      <c r="B118" s="219" t="s">
        <v>1280</v>
      </c>
      <c r="C118" s="195">
        <f t="shared" ref="C118:L118" si="201">C117/C102</f>
        <v>6.5453785027185282E-2</v>
      </c>
      <c r="D118" s="195">
        <f t="shared" si="201"/>
        <v>9.210793264353824E-2</v>
      </c>
      <c r="E118" s="195">
        <f t="shared" si="201"/>
        <v>9.9879903923138516E-2</v>
      </c>
      <c r="F118" s="195">
        <f t="shared" si="201"/>
        <v>9.1223519239083437E-2</v>
      </c>
      <c r="G118" s="195">
        <f t="shared" si="201"/>
        <v>7.1397091229616572E-2</v>
      </c>
      <c r="H118" s="195">
        <f t="shared" si="201"/>
        <v>8.5819282317336792E-2</v>
      </c>
      <c r="I118" s="195">
        <f t="shared" si="201"/>
        <v>8.877995642701525E-2</v>
      </c>
      <c r="J118" s="187">
        <f t="shared" si="201"/>
        <v>0.11105626850937808</v>
      </c>
      <c r="K118" s="195">
        <f t="shared" si="201"/>
        <v>9.5080983803239358E-2</v>
      </c>
      <c r="L118" s="195">
        <f t="shared" si="201"/>
        <v>0.12142654967449759</v>
      </c>
      <c r="M118" s="202"/>
    </row>
    <row r="119" spans="2:13">
      <c r="B119" s="373" t="s">
        <v>1755</v>
      </c>
      <c r="C119" s="371">
        <v>120</v>
      </c>
      <c r="D119" s="217">
        <v>125</v>
      </c>
      <c r="E119" s="217">
        <v>95</v>
      </c>
      <c r="F119" s="217">
        <v>115</v>
      </c>
      <c r="G119" s="217">
        <v>92</v>
      </c>
      <c r="H119" s="217">
        <v>233</v>
      </c>
      <c r="I119" s="217">
        <v>53</v>
      </c>
      <c r="J119" s="372">
        <v>60</v>
      </c>
      <c r="K119" s="217">
        <v>104</v>
      </c>
      <c r="L119" s="217">
        <v>170</v>
      </c>
      <c r="M119" s="202"/>
    </row>
    <row r="120" spans="2:13">
      <c r="B120" s="219" t="s">
        <v>1280</v>
      </c>
      <c r="C120" s="370">
        <f>C119/C$102</f>
        <v>2.5094102885821833E-2</v>
      </c>
      <c r="D120" s="195">
        <f t="shared" ref="D120" si="202">D119/D$102</f>
        <v>2.5360113613308987E-2</v>
      </c>
      <c r="E120" s="195">
        <f t="shared" ref="E120" si="203">E119/E$102</f>
        <v>1.9015212169735788E-2</v>
      </c>
      <c r="F120" s="195">
        <f t="shared" ref="F120" si="204">F119/F$102</f>
        <v>2.4859489840034586E-2</v>
      </c>
      <c r="G120" s="195">
        <f t="shared" ref="G120" si="205">G119/G$102</f>
        <v>2.0273248126928163E-2</v>
      </c>
      <c r="H120" s="195">
        <f t="shared" ref="H120" si="206">H119/H$102</f>
        <v>5.0367488110678774E-2</v>
      </c>
      <c r="I120" s="195">
        <f t="shared" ref="I120" si="207">I119/I$102</f>
        <v>1.443355119825708E-2</v>
      </c>
      <c r="J120" s="195">
        <f t="shared" ref="J120" si="208">J119/J$102</f>
        <v>1.4807502467917079E-2</v>
      </c>
      <c r="K120" s="195">
        <f t="shared" ref="K120" si="209">K119/K$102</f>
        <v>3.1193761247750449E-2</v>
      </c>
      <c r="L120" s="195">
        <f t="shared" ref="L120" si="210">L119/L$102</f>
        <v>4.8117746957260121E-2</v>
      </c>
      <c r="M120" s="202"/>
    </row>
    <row r="121" spans="2:13">
      <c r="B121" s="184" t="s">
        <v>1285</v>
      </c>
      <c r="C121" s="222">
        <v>377</v>
      </c>
      <c r="D121" s="222">
        <v>289</v>
      </c>
      <c r="E121" s="222">
        <v>584</v>
      </c>
      <c r="F121" s="222">
        <v>466</v>
      </c>
      <c r="G121" s="222">
        <v>445</v>
      </c>
      <c r="H121" s="222">
        <v>414</v>
      </c>
      <c r="I121" s="222">
        <v>433</v>
      </c>
      <c r="J121" s="223">
        <v>505</v>
      </c>
      <c r="K121" s="222">
        <v>507</v>
      </c>
      <c r="L121" s="222">
        <v>469</v>
      </c>
      <c r="M121" s="202"/>
    </row>
    <row r="122" spans="2:13">
      <c r="B122" s="219" t="s">
        <v>1280</v>
      </c>
      <c r="C122" s="195">
        <f t="shared" ref="C122:L122" si="211">C121/C102</f>
        <v>7.8837306566290261E-2</v>
      </c>
      <c r="D122" s="195">
        <f t="shared" si="211"/>
        <v>5.8632582673970382E-2</v>
      </c>
      <c r="E122" s="195">
        <f t="shared" si="211"/>
        <v>0.11689351481184948</v>
      </c>
      <c r="F122" s="195">
        <f t="shared" si="211"/>
        <v>0.10073497622135755</v>
      </c>
      <c r="G122" s="195">
        <f t="shared" si="211"/>
        <v>9.8060819744380787E-2</v>
      </c>
      <c r="H122" s="195">
        <f t="shared" si="211"/>
        <v>8.9494163424124515E-2</v>
      </c>
      <c r="I122" s="195">
        <f t="shared" si="211"/>
        <v>0.11791938997821351</v>
      </c>
      <c r="J122" s="187">
        <f t="shared" si="211"/>
        <v>0.12462981243830207</v>
      </c>
      <c r="K122" s="195">
        <f t="shared" si="211"/>
        <v>0.15206958608278345</v>
      </c>
      <c r="L122" s="195">
        <f t="shared" si="211"/>
        <v>0.13274837248797056</v>
      </c>
      <c r="M122" s="202"/>
    </row>
    <row r="123" spans="2:13">
      <c r="B123" s="184" t="s">
        <v>1286</v>
      </c>
      <c r="C123" s="217">
        <v>118</v>
      </c>
      <c r="D123" s="217">
        <v>121</v>
      </c>
      <c r="E123" s="217">
        <v>120</v>
      </c>
      <c r="F123" s="217">
        <v>158</v>
      </c>
      <c r="G123" s="217">
        <v>129</v>
      </c>
      <c r="H123" s="217">
        <v>121</v>
      </c>
      <c r="I123" s="217">
        <v>106</v>
      </c>
      <c r="J123" s="218">
        <v>147</v>
      </c>
      <c r="K123" s="217">
        <v>121</v>
      </c>
      <c r="L123" s="217">
        <v>125</v>
      </c>
      <c r="M123" s="202"/>
    </row>
    <row r="124" spans="2:13">
      <c r="B124" s="219" t="s">
        <v>1280</v>
      </c>
      <c r="C124" s="220">
        <f t="shared" ref="C124:L124" si="212">C123/C102</f>
        <v>2.46758678377248E-2</v>
      </c>
      <c r="D124" s="220">
        <f t="shared" si="212"/>
        <v>2.45485899776831E-2</v>
      </c>
      <c r="E124" s="220">
        <f t="shared" si="212"/>
        <v>2.4019215372297838E-2</v>
      </c>
      <c r="F124" s="220">
        <f t="shared" si="212"/>
        <v>3.4154777345438821E-2</v>
      </c>
      <c r="G124" s="220">
        <f t="shared" si="212"/>
        <v>2.8426619656236229E-2</v>
      </c>
      <c r="H124" s="220">
        <f t="shared" si="212"/>
        <v>2.6156506701253784E-2</v>
      </c>
      <c r="I124" s="220">
        <f t="shared" si="212"/>
        <v>2.886710239651416E-2</v>
      </c>
      <c r="J124" s="220">
        <f t="shared" si="212"/>
        <v>3.6278381046396843E-2</v>
      </c>
      <c r="K124" s="220">
        <f t="shared" si="212"/>
        <v>3.6292741451709659E-2</v>
      </c>
      <c r="L124" s="220">
        <f t="shared" si="212"/>
        <v>3.5380696292103025E-2</v>
      </c>
      <c r="M124" s="202"/>
    </row>
    <row r="125" spans="2:13">
      <c r="B125" s="216" t="s">
        <v>1287</v>
      </c>
      <c r="C125" s="217">
        <v>118</v>
      </c>
      <c r="D125" s="217">
        <v>160</v>
      </c>
      <c r="E125" s="217">
        <v>184</v>
      </c>
      <c r="F125" s="217">
        <v>193</v>
      </c>
      <c r="G125" s="217">
        <v>172</v>
      </c>
      <c r="H125" s="217">
        <v>163</v>
      </c>
      <c r="I125" s="217">
        <v>148</v>
      </c>
      <c r="J125" s="218">
        <v>195</v>
      </c>
      <c r="K125" s="217">
        <v>148</v>
      </c>
      <c r="L125" s="217">
        <v>163</v>
      </c>
      <c r="M125" s="202"/>
    </row>
    <row r="126" spans="2:13">
      <c r="B126" s="219" t="s">
        <v>1280</v>
      </c>
      <c r="C126" s="195">
        <f t="shared" ref="C126:L126" si="213">C125/C102</f>
        <v>2.46758678377248E-2</v>
      </c>
      <c r="D126" s="195">
        <f t="shared" si="213"/>
        <v>3.2460945425035505E-2</v>
      </c>
      <c r="E126" s="195">
        <f t="shared" si="213"/>
        <v>3.6829463570856688E-2</v>
      </c>
      <c r="F126" s="195">
        <f t="shared" si="213"/>
        <v>4.1720709035884131E-2</v>
      </c>
      <c r="G126" s="195">
        <f t="shared" si="213"/>
        <v>3.79021595416483E-2</v>
      </c>
      <c r="H126" s="195">
        <f t="shared" si="213"/>
        <v>3.5235624729788154E-2</v>
      </c>
      <c r="I126" s="195">
        <f t="shared" si="213"/>
        <v>4.0305010893246188E-2</v>
      </c>
      <c r="J126" s="187">
        <f t="shared" si="213"/>
        <v>4.81243830207305E-2</v>
      </c>
      <c r="K126" s="195">
        <f t="shared" si="213"/>
        <v>4.4391121775644873E-2</v>
      </c>
      <c r="L126" s="195">
        <f t="shared" si="213"/>
        <v>4.6136427964902346E-2</v>
      </c>
      <c r="M126" s="202"/>
    </row>
    <row r="127" spans="2:13">
      <c r="B127" s="216" t="s">
        <v>1756</v>
      </c>
      <c r="C127" s="217">
        <v>40</v>
      </c>
      <c r="D127" s="217">
        <v>64</v>
      </c>
      <c r="E127" s="217">
        <v>41</v>
      </c>
      <c r="F127" s="217">
        <v>58</v>
      </c>
      <c r="G127" s="217">
        <v>26</v>
      </c>
      <c r="H127" s="217">
        <v>28</v>
      </c>
      <c r="I127" s="217">
        <v>20</v>
      </c>
      <c r="J127" s="372">
        <v>26</v>
      </c>
      <c r="K127" s="217">
        <v>26</v>
      </c>
      <c r="L127" s="217">
        <v>38</v>
      </c>
      <c r="M127" s="202"/>
    </row>
    <row r="128" spans="2:13">
      <c r="B128" s="219" t="s">
        <v>1280</v>
      </c>
      <c r="C128" s="370">
        <f>C127/C$102</f>
        <v>8.3647009619406115E-3</v>
      </c>
      <c r="D128" s="195">
        <f t="shared" ref="D128" si="214">D127/D$102</f>
        <v>1.2984378170014202E-2</v>
      </c>
      <c r="E128" s="195">
        <f t="shared" ref="E128" si="215">E127/E$102</f>
        <v>8.2065652522017619E-3</v>
      </c>
      <c r="F128" s="195">
        <f t="shared" ref="F128" si="216">F127/F$102</f>
        <v>1.2537829658452227E-2</v>
      </c>
      <c r="G128" s="195">
        <f t="shared" ref="G128" si="217">G127/G$102</f>
        <v>5.7293962097840455E-3</v>
      </c>
      <c r="H128" s="195">
        <f t="shared" ref="H128" si="218">H127/H$102</f>
        <v>6.0527453523562475E-3</v>
      </c>
      <c r="I128" s="195">
        <f t="shared" ref="I128" si="219">I127/I$102</f>
        <v>5.4466230936819175E-3</v>
      </c>
      <c r="J128" s="195">
        <f t="shared" ref="J128" si="220">J127/J$102</f>
        <v>6.4165844027640672E-3</v>
      </c>
      <c r="K128" s="195">
        <f t="shared" ref="K128" si="221">K127/K$102</f>
        <v>7.7984403119376123E-3</v>
      </c>
      <c r="L128" s="195">
        <f t="shared" ref="L128" si="222">L127/L$102</f>
        <v>1.0755731672799321E-2</v>
      </c>
      <c r="M128" s="202"/>
    </row>
    <row r="129" spans="2:14">
      <c r="B129" s="216" t="s">
        <v>1757</v>
      </c>
      <c r="C129" s="217">
        <v>55</v>
      </c>
      <c r="D129" s="217">
        <v>73</v>
      </c>
      <c r="E129" s="217">
        <v>66</v>
      </c>
      <c r="F129" s="217">
        <v>123</v>
      </c>
      <c r="G129" s="217">
        <v>81</v>
      </c>
      <c r="H129" s="217">
        <v>63</v>
      </c>
      <c r="I129" s="217">
        <v>46</v>
      </c>
      <c r="J129" s="372">
        <v>35</v>
      </c>
      <c r="K129" s="217">
        <v>49</v>
      </c>
      <c r="L129" s="217">
        <v>41</v>
      </c>
      <c r="M129" s="202"/>
    </row>
    <row r="130" spans="2:14">
      <c r="B130" s="219" t="s">
        <v>1280</v>
      </c>
      <c r="C130" s="370">
        <f>C129/C$102</f>
        <v>1.150146382266834E-2</v>
      </c>
      <c r="D130" s="195">
        <f t="shared" ref="D130" si="223">D129/D$102</f>
        <v>1.4810306350172449E-2</v>
      </c>
      <c r="E130" s="195">
        <f t="shared" ref="E130" si="224">E129/E$102</f>
        <v>1.3210568454763811E-2</v>
      </c>
      <c r="F130" s="195">
        <f t="shared" ref="F130" si="225">F129/F$102</f>
        <v>2.6588845654993514E-2</v>
      </c>
      <c r="G130" s="195">
        <f t="shared" ref="G130" si="226">G129/G$102</f>
        <v>1.7849272807404143E-2</v>
      </c>
      <c r="H130" s="195">
        <f t="shared" ref="H130" si="227">H129/H$102</f>
        <v>1.3618677042801557E-2</v>
      </c>
      <c r="I130" s="195">
        <f t="shared" ref="I130" si="228">I129/I$102</f>
        <v>1.252723311546841E-2</v>
      </c>
      <c r="J130" s="195">
        <f t="shared" ref="J130" si="229">J129/J$102</f>
        <v>8.6377097729516284E-3</v>
      </c>
      <c r="K130" s="195">
        <f t="shared" ref="K130" si="230">K129/K$102</f>
        <v>1.4697060587882423E-2</v>
      </c>
      <c r="L130" s="195">
        <f t="shared" ref="L130" si="231">L129/L$102</f>
        <v>1.1604868383809794E-2</v>
      </c>
      <c r="M130" s="202"/>
    </row>
    <row r="131" spans="2:14">
      <c r="B131" s="216" t="s">
        <v>1758</v>
      </c>
      <c r="C131" s="217">
        <v>139</v>
      </c>
      <c r="D131" s="217">
        <v>141</v>
      </c>
      <c r="E131" s="217">
        <v>287</v>
      </c>
      <c r="F131" s="217">
        <v>587</v>
      </c>
      <c r="G131" s="217">
        <v>165</v>
      </c>
      <c r="H131" s="217">
        <v>155</v>
      </c>
      <c r="I131" s="217">
        <v>129</v>
      </c>
      <c r="J131" s="372">
        <v>94</v>
      </c>
      <c r="K131" s="217">
        <v>196</v>
      </c>
      <c r="L131" s="217">
        <v>190</v>
      </c>
      <c r="M131" s="202"/>
    </row>
    <row r="132" spans="2:14">
      <c r="B132" s="219" t="s">
        <v>1280</v>
      </c>
      <c r="C132" s="370">
        <f>C131/C$102</f>
        <v>2.9067335842743621E-2</v>
      </c>
      <c r="D132" s="195">
        <f t="shared" ref="D132" si="232">D131/D$102</f>
        <v>2.8606208155812538E-2</v>
      </c>
      <c r="E132" s="195">
        <f t="shared" ref="E132" si="233">E131/E$102</f>
        <v>5.744595676541233E-2</v>
      </c>
      <c r="F132" s="195">
        <f t="shared" ref="F132" si="234">F131/F$102</f>
        <v>0.12689148292261132</v>
      </c>
      <c r="G132" s="195">
        <f t="shared" ref="G132" si="235">G131/G$102</f>
        <v>3.6359629792860289E-2</v>
      </c>
      <c r="H132" s="195">
        <f t="shared" ref="H132" si="236">H131/H$102</f>
        <v>3.3506268914829225E-2</v>
      </c>
      <c r="I132" s="195">
        <f t="shared" ref="I132" si="237">I131/I$102</f>
        <v>3.5130718954248366E-2</v>
      </c>
      <c r="J132" s="195">
        <f t="shared" ref="J132" si="238">J131/J$102</f>
        <v>2.3198420533070089E-2</v>
      </c>
      <c r="K132" s="195">
        <f t="shared" ref="K132" si="239">K131/K$102</f>
        <v>5.8788242351529692E-2</v>
      </c>
      <c r="L132" s="195">
        <f t="shared" ref="L132" si="240">L131/L$102</f>
        <v>5.3778658363996604E-2</v>
      </c>
      <c r="M132" s="202"/>
    </row>
    <row r="133" spans="2:14">
      <c r="B133" s="224"/>
      <c r="C133" s="195"/>
      <c r="D133" s="195"/>
      <c r="E133" s="195"/>
      <c r="F133" s="195"/>
      <c r="G133" s="195"/>
      <c r="H133" s="195"/>
      <c r="I133" s="195"/>
      <c r="J133" s="195"/>
      <c r="K133" s="195"/>
      <c r="L133" s="195"/>
      <c r="M133" s="202"/>
    </row>
    <row r="134" spans="2:14">
      <c r="B134" s="225" t="s">
        <v>1455</v>
      </c>
      <c r="C134" s="195"/>
      <c r="D134" s="195"/>
      <c r="E134" s="195"/>
      <c r="F134" s="195"/>
      <c r="G134" s="195"/>
      <c r="H134" s="195"/>
      <c r="I134" s="226" t="s">
        <v>1288</v>
      </c>
      <c r="J134" s="195"/>
      <c r="K134" s="195"/>
      <c r="L134" s="195"/>
      <c r="M134" s="202"/>
    </row>
    <row r="135" spans="2:14">
      <c r="B135" s="225"/>
      <c r="C135" s="195"/>
      <c r="D135" s="195"/>
      <c r="E135" s="195"/>
      <c r="F135" s="195"/>
      <c r="G135" s="195"/>
      <c r="H135" s="195"/>
      <c r="I135" s="195"/>
      <c r="J135" s="195"/>
      <c r="K135" s="195"/>
      <c r="L135" s="195"/>
      <c r="M135" s="202"/>
    </row>
    <row r="136" spans="2:14">
      <c r="B136" s="213" t="s">
        <v>1251</v>
      </c>
      <c r="C136" s="227">
        <v>44197</v>
      </c>
      <c r="D136" s="227">
        <v>44562</v>
      </c>
      <c r="E136" s="227">
        <v>44927</v>
      </c>
      <c r="F136" s="208" t="s">
        <v>1275</v>
      </c>
      <c r="G136" s="208" t="s">
        <v>1276</v>
      </c>
      <c r="H136" s="195"/>
      <c r="I136" s="228" t="s">
        <v>1251</v>
      </c>
      <c r="J136" s="229">
        <v>44197</v>
      </c>
      <c r="K136" s="229">
        <v>44562</v>
      </c>
      <c r="L136" s="229">
        <v>44927</v>
      </c>
      <c r="M136" s="230" t="s">
        <v>1275</v>
      </c>
      <c r="N136" s="230" t="s">
        <v>1276</v>
      </c>
    </row>
    <row r="137" spans="2:14">
      <c r="B137" s="231" t="s">
        <v>1289</v>
      </c>
      <c r="C137" s="232">
        <v>21247.283214800002</v>
      </c>
      <c r="D137" s="232">
        <v>22078.271210500003</v>
      </c>
      <c r="E137" s="232">
        <v>26222.934634499998</v>
      </c>
      <c r="F137" s="233">
        <v>25306.7465887</v>
      </c>
      <c r="G137" s="233">
        <v>23211.320425800001</v>
      </c>
      <c r="H137" s="195"/>
      <c r="I137" s="234" t="s">
        <v>1290</v>
      </c>
      <c r="J137" s="235">
        <v>2242.4846750000002</v>
      </c>
      <c r="K137" s="235">
        <v>4285.2483118</v>
      </c>
      <c r="L137" s="235">
        <v>1284.6331496</v>
      </c>
      <c r="M137" s="235">
        <v>688.31636400000002</v>
      </c>
      <c r="N137" s="235">
        <v>-306.97190130000001</v>
      </c>
    </row>
    <row r="138" spans="2:14">
      <c r="B138" s="236" t="s">
        <v>1291</v>
      </c>
      <c r="C138" s="237">
        <v>4394.8991775000031</v>
      </c>
      <c r="D138" s="237">
        <v>7231.5125776000023</v>
      </c>
      <c r="E138" s="237">
        <v>8237.7326441999976</v>
      </c>
      <c r="F138" s="238">
        <v>8236.447894500001</v>
      </c>
      <c r="G138" s="238">
        <v>7015.4104208999997</v>
      </c>
      <c r="H138" s="195"/>
      <c r="I138" s="239" t="s">
        <v>1273</v>
      </c>
      <c r="J138" s="235">
        <v>1049.7157875</v>
      </c>
      <c r="K138" s="235">
        <v>1956.7680728</v>
      </c>
      <c r="L138" s="235">
        <v>1611.4105608000002</v>
      </c>
      <c r="M138" s="235">
        <v>331.20955140000001</v>
      </c>
      <c r="N138" s="235">
        <v>227.1012829</v>
      </c>
    </row>
    <row r="139" spans="2:14">
      <c r="B139" s="240" t="s">
        <v>1292</v>
      </c>
      <c r="C139" s="237">
        <v>2111.1559499999998</v>
      </c>
      <c r="D139" s="237">
        <v>3014.3804300000002</v>
      </c>
      <c r="E139" s="237">
        <v>4575.5724200000004</v>
      </c>
      <c r="F139" s="235">
        <v>3235.5022899999999</v>
      </c>
      <c r="G139" s="235">
        <v>2185.4814200000001</v>
      </c>
      <c r="H139" s="195"/>
      <c r="I139" s="238" t="s">
        <v>1293</v>
      </c>
      <c r="J139" s="235">
        <v>477.09798000000001</v>
      </c>
      <c r="K139" s="235">
        <v>517.30303000000004</v>
      </c>
      <c r="L139" s="235">
        <v>504.80691999999999</v>
      </c>
      <c r="M139" s="235">
        <v>121.38392</v>
      </c>
      <c r="N139" s="235">
        <v>125.77334</v>
      </c>
    </row>
    <row r="140" spans="2:14">
      <c r="B140" s="240" t="s">
        <v>1294</v>
      </c>
      <c r="C140" s="237">
        <v>14741.2280873</v>
      </c>
      <c r="D140" s="237">
        <v>11832.378202899999</v>
      </c>
      <c r="E140" s="237">
        <v>13409.6295703</v>
      </c>
      <c r="F140" s="235">
        <v>13834.7964042</v>
      </c>
      <c r="G140" s="235">
        <v>14010.428584900001</v>
      </c>
      <c r="H140" s="195"/>
      <c r="I140" s="241" t="s">
        <v>1295</v>
      </c>
      <c r="J140" s="235">
        <v>81.471019900000002</v>
      </c>
      <c r="K140" s="235">
        <v>1637.4889477000002</v>
      </c>
      <c r="L140" s="235">
        <v>-1272.2227943</v>
      </c>
      <c r="M140" s="235">
        <v>134.83606369999998</v>
      </c>
      <c r="N140" s="235">
        <v>-668.27140050000003</v>
      </c>
    </row>
    <row r="141" spans="2:14">
      <c r="B141" s="231" t="s">
        <v>1296</v>
      </c>
      <c r="C141" s="232">
        <v>13850.2687045</v>
      </c>
      <c r="D141" s="232">
        <v>15299.5933499</v>
      </c>
      <c r="E141" s="232">
        <v>16150.798526300001</v>
      </c>
      <c r="F141" s="233">
        <v>16785.932174699999</v>
      </c>
      <c r="G141" s="233">
        <v>16906.697779300001</v>
      </c>
      <c r="H141" s="195"/>
      <c r="I141" s="234" t="s">
        <v>1297</v>
      </c>
      <c r="J141" s="235">
        <v>-786.96805859999995</v>
      </c>
      <c r="K141" s="235">
        <v>-3254.4028902</v>
      </c>
      <c r="L141" s="235">
        <v>-40.774082799999995</v>
      </c>
      <c r="M141" s="235">
        <v>-1013.6369262999999</v>
      </c>
      <c r="N141" s="235">
        <v>-1565.6225505000002</v>
      </c>
    </row>
    <row r="142" spans="2:14">
      <c r="B142" s="242" t="s">
        <v>1298</v>
      </c>
      <c r="C142" s="232">
        <v>5529.9671426000004</v>
      </c>
      <c r="D142" s="232">
        <v>6500.1007772000003</v>
      </c>
      <c r="E142" s="232">
        <v>5150.857841</v>
      </c>
      <c r="F142" s="234">
        <v>5355.2576687999999</v>
      </c>
      <c r="G142" s="234">
        <v>5451.5085504999997</v>
      </c>
      <c r="H142" s="195"/>
      <c r="I142" s="239" t="s">
        <v>1299</v>
      </c>
      <c r="J142" s="235">
        <v>-295.21467380000001</v>
      </c>
      <c r="K142" s="235">
        <v>-86.371609199999995</v>
      </c>
      <c r="L142" s="235">
        <v>-642.12638920000006</v>
      </c>
      <c r="M142" s="235">
        <v>-230.88174489999997</v>
      </c>
      <c r="N142" s="235">
        <v>-100.71276</v>
      </c>
    </row>
    <row r="143" spans="2:14">
      <c r="B143" s="240" t="s">
        <v>1300</v>
      </c>
      <c r="C143" s="237">
        <v>2027.90095</v>
      </c>
      <c r="D143" s="237">
        <v>2609.6222299999999</v>
      </c>
      <c r="E143" s="237">
        <v>2423.4803200000001</v>
      </c>
      <c r="F143" s="235">
        <v>2414.5459099999998</v>
      </c>
      <c r="G143" s="235">
        <v>2443.7294099999999</v>
      </c>
      <c r="H143" s="195"/>
      <c r="I143" s="239" t="s">
        <v>1301</v>
      </c>
      <c r="J143" s="235">
        <v>-2.2304601000000002</v>
      </c>
      <c r="K143" s="235">
        <v>-2.1002267000000003</v>
      </c>
      <c r="L143" s="235">
        <v>-4.6983335999999998</v>
      </c>
      <c r="M143" s="235">
        <v>0.56499999999999995</v>
      </c>
      <c r="N143" s="235">
        <v>-0.70671820000000007</v>
      </c>
    </row>
    <row r="144" spans="2:14">
      <c r="B144" s="240" t="s">
        <v>1302</v>
      </c>
      <c r="C144" s="237">
        <v>1659.8733119000001</v>
      </c>
      <c r="D144" s="237">
        <v>1738.0092769</v>
      </c>
      <c r="E144" s="237">
        <v>1745.7686331</v>
      </c>
      <c r="F144" s="235">
        <v>1956.0265146000002</v>
      </c>
      <c r="G144" s="235">
        <v>1922.3233215</v>
      </c>
      <c r="H144" s="195"/>
      <c r="I144" s="234" t="s">
        <v>1303</v>
      </c>
      <c r="J144" s="235">
        <v>-1992.3130358000001</v>
      </c>
      <c r="K144" s="235">
        <v>-217.86679179999999</v>
      </c>
      <c r="L144" s="235">
        <v>1057.0081398999998</v>
      </c>
      <c r="M144" s="235">
        <v>-408.8466512</v>
      </c>
      <c r="N144" s="235">
        <v>-671.00507719999996</v>
      </c>
    </row>
    <row r="145" spans="2:13">
      <c r="B145" s="240" t="s">
        <v>1304</v>
      </c>
      <c r="C145" s="237">
        <v>1842.1928806999999</v>
      </c>
      <c r="D145" s="237">
        <v>2152.4692703000001</v>
      </c>
      <c r="E145" s="237">
        <v>981.60888790000001</v>
      </c>
      <c r="F145" s="235">
        <v>984.68524420000006</v>
      </c>
      <c r="G145" s="235">
        <v>1085.455819</v>
      </c>
      <c r="H145" s="195"/>
      <c r="I145" s="195"/>
      <c r="J145" s="195"/>
      <c r="K145" s="195"/>
      <c r="L145" s="195"/>
      <c r="M145" s="202"/>
    </row>
    <row r="146" spans="2:13">
      <c r="B146" s="242" t="s">
        <v>1305</v>
      </c>
      <c r="C146" s="232">
        <v>6270.3502590999997</v>
      </c>
      <c r="D146" s="232">
        <v>6085.5607260000006</v>
      </c>
      <c r="E146" s="232">
        <v>7043.2316298000005</v>
      </c>
      <c r="F146" s="233">
        <v>7185.7188910000004</v>
      </c>
      <c r="G146" s="233">
        <v>7251.2394198000002</v>
      </c>
      <c r="H146" s="195"/>
      <c r="I146" s="195"/>
      <c r="J146" s="195"/>
      <c r="K146" s="195"/>
      <c r="L146" s="195"/>
      <c r="M146" s="202"/>
    </row>
    <row r="147" spans="2:13">
      <c r="B147" s="240" t="s">
        <v>1306</v>
      </c>
      <c r="C147" s="237">
        <v>3228.8445900000002</v>
      </c>
      <c r="D147" s="237">
        <v>3602.2431499999998</v>
      </c>
      <c r="E147" s="237">
        <v>4015.2071799999999</v>
      </c>
      <c r="F147" s="235">
        <v>4170.5397300000004</v>
      </c>
      <c r="G147" s="235">
        <v>4169.0790399999996</v>
      </c>
      <c r="H147" s="195"/>
      <c r="I147" s="226" t="s">
        <v>1307</v>
      </c>
      <c r="J147" s="195"/>
      <c r="K147" s="195"/>
      <c r="L147" s="195"/>
      <c r="M147" s="202"/>
    </row>
    <row r="148" spans="2:13">
      <c r="B148" s="240" t="s">
        <v>1308</v>
      </c>
      <c r="C148" s="237">
        <v>2583.41831</v>
      </c>
      <c r="D148" s="237">
        <v>2114.0310800000002</v>
      </c>
      <c r="E148" s="237">
        <v>2569.1726699999999</v>
      </c>
      <c r="F148" s="235">
        <v>2665.5493799999999</v>
      </c>
      <c r="G148" s="235">
        <v>2807.6631600000001</v>
      </c>
      <c r="H148" s="195"/>
    </row>
    <row r="149" spans="2:13">
      <c r="B149" s="240" t="s">
        <v>1309</v>
      </c>
      <c r="C149" s="237">
        <v>457.83398999999997</v>
      </c>
      <c r="D149" s="237">
        <v>369.03313000000003</v>
      </c>
      <c r="E149" s="237">
        <v>458.59841</v>
      </c>
      <c r="F149" s="235">
        <v>349.37641000000002</v>
      </c>
      <c r="G149" s="235">
        <v>274.24385000000001</v>
      </c>
      <c r="H149" s="195"/>
      <c r="I149" s="228" t="s">
        <v>1251</v>
      </c>
      <c r="J149" s="229">
        <v>44197</v>
      </c>
      <c r="K149" s="229">
        <v>44562</v>
      </c>
      <c r="L149" s="229">
        <v>44927</v>
      </c>
      <c r="M149" s="230" t="s">
        <v>1276</v>
      </c>
    </row>
    <row r="150" spans="2:13">
      <c r="B150" s="242" t="s">
        <v>1310</v>
      </c>
      <c r="C150" s="232">
        <v>1506.3013699999999</v>
      </c>
      <c r="D150" s="232">
        <v>2106.2221100000002</v>
      </c>
      <c r="E150" s="232">
        <v>3328.3803899999998</v>
      </c>
      <c r="F150" s="233">
        <v>3367.3096099999998</v>
      </c>
      <c r="G150" s="233">
        <v>3348.6153100000001</v>
      </c>
      <c r="H150" s="195"/>
      <c r="I150" s="148" t="s">
        <v>1311</v>
      </c>
      <c r="J150" s="243">
        <v>1945</v>
      </c>
      <c r="K150" s="243">
        <v>4197</v>
      </c>
      <c r="L150" s="243">
        <v>638</v>
      </c>
      <c r="M150" s="244">
        <v>50</v>
      </c>
    </row>
    <row r="151" spans="2:13">
      <c r="B151" s="245" t="s">
        <v>1312</v>
      </c>
      <c r="C151" s="246">
        <v>35097.551919400001</v>
      </c>
      <c r="D151" s="246">
        <v>37377.864560399998</v>
      </c>
      <c r="E151" s="246">
        <v>42373.733160800002</v>
      </c>
      <c r="F151" s="247">
        <v>42092.6787635</v>
      </c>
      <c r="G151" s="247">
        <v>40118.018205100001</v>
      </c>
      <c r="H151" s="195"/>
      <c r="I151" s="148" t="s">
        <v>1313</v>
      </c>
      <c r="J151" s="243">
        <v>297</v>
      </c>
      <c r="K151" s="243">
        <v>88</v>
      </c>
      <c r="L151" s="243">
        <v>647</v>
      </c>
      <c r="M151" s="244">
        <v>-332</v>
      </c>
    </row>
    <row r="152" spans="2:13">
      <c r="B152" s="240"/>
      <c r="C152" s="195"/>
      <c r="D152" s="195"/>
      <c r="E152" s="195"/>
      <c r="F152" s="195"/>
      <c r="G152" s="195"/>
      <c r="H152" s="195"/>
      <c r="I152" s="195"/>
      <c r="J152" s="195"/>
      <c r="K152" s="195"/>
      <c r="L152" s="195"/>
      <c r="M152" s="202"/>
    </row>
    <row r="153" spans="2:13">
      <c r="B153" s="231" t="s">
        <v>1314</v>
      </c>
      <c r="C153" s="232">
        <v>14997.131687699999</v>
      </c>
      <c r="D153" s="232">
        <v>16590.3840509</v>
      </c>
      <c r="E153" s="232">
        <v>15895.6352998</v>
      </c>
      <c r="F153" s="233">
        <v>16656.492808399998</v>
      </c>
      <c r="G153" s="233">
        <v>18175.5126194</v>
      </c>
      <c r="H153" s="195"/>
      <c r="I153" s="248" t="s">
        <v>929</v>
      </c>
      <c r="J153" s="249">
        <v>-6973</v>
      </c>
      <c r="K153" s="249">
        <v>-4293</v>
      </c>
      <c r="L153" s="249">
        <v>-4891</v>
      </c>
      <c r="M153" s="249">
        <v>-5639</v>
      </c>
    </row>
    <row r="154" spans="2:13">
      <c r="B154" s="236" t="s">
        <v>1315</v>
      </c>
      <c r="C154" s="237">
        <v>2679.63357</v>
      </c>
      <c r="D154" s="237">
        <v>3379.8408599999998</v>
      </c>
      <c r="E154" s="237">
        <v>2952.2187800000002</v>
      </c>
      <c r="F154" s="235">
        <v>3031.7935200000002</v>
      </c>
      <c r="G154" s="235">
        <v>2389.0174000000002</v>
      </c>
      <c r="H154" s="195"/>
      <c r="J154" s="212"/>
      <c r="K154" s="212"/>
      <c r="L154" s="212"/>
      <c r="M154" s="195" t="s">
        <v>1316</v>
      </c>
    </row>
    <row r="155" spans="2:13">
      <c r="B155" s="236" t="s">
        <v>1317</v>
      </c>
      <c r="C155" s="237">
        <v>9013.2591369000002</v>
      </c>
      <c r="D155" s="237">
        <v>10579.11786</v>
      </c>
      <c r="E155" s="237">
        <v>8200.8196762999996</v>
      </c>
      <c r="F155" s="235">
        <v>8843.6187814999994</v>
      </c>
      <c r="G155" s="235">
        <v>12492.9813144</v>
      </c>
      <c r="H155" s="195"/>
      <c r="I155" s="248" t="s">
        <v>1318</v>
      </c>
      <c r="J155" s="250">
        <v>11.5</v>
      </c>
      <c r="K155" s="250">
        <v>13.4</v>
      </c>
      <c r="L155" s="250">
        <v>11.4</v>
      </c>
      <c r="M155" s="250">
        <v>10.3</v>
      </c>
    </row>
    <row r="156" spans="2:13">
      <c r="B156" s="236" t="s">
        <v>1319</v>
      </c>
      <c r="C156" s="237">
        <v>3304.2389807999989</v>
      </c>
      <c r="D156" s="237">
        <v>2631.4253308999996</v>
      </c>
      <c r="E156" s="237">
        <v>4742.5968435000013</v>
      </c>
      <c r="F156" s="237">
        <v>4781.0805068999998</v>
      </c>
      <c r="G156" s="237">
        <v>3293.5139049999998</v>
      </c>
      <c r="H156" s="195"/>
      <c r="I156" s="248" t="s">
        <v>1320</v>
      </c>
      <c r="J156" s="250">
        <v>8.5</v>
      </c>
      <c r="K156" s="250">
        <v>14</v>
      </c>
      <c r="L156" s="250">
        <v>10.3</v>
      </c>
      <c r="M156" s="250">
        <v>2.8</v>
      </c>
    </row>
    <row r="157" spans="2:13">
      <c r="B157" s="231" t="s">
        <v>1321</v>
      </c>
      <c r="C157" s="232">
        <v>5531.7860782000007</v>
      </c>
      <c r="D157" s="232">
        <v>4726.1392864999998</v>
      </c>
      <c r="E157" s="232">
        <v>8755.9880378999987</v>
      </c>
      <c r="F157" s="233">
        <v>7816.8897166999996</v>
      </c>
      <c r="G157" s="233">
        <v>4068.3010333999996</v>
      </c>
      <c r="H157" s="195"/>
      <c r="I157" s="251"/>
      <c r="J157" s="212"/>
      <c r="K157" s="212"/>
      <c r="L157" s="212"/>
      <c r="M157" s="212"/>
    </row>
    <row r="158" spans="2:13">
      <c r="B158" s="236" t="s">
        <v>1322</v>
      </c>
      <c r="C158" s="237">
        <v>120.1488203</v>
      </c>
      <c r="D158" s="237">
        <v>108.46438970000001</v>
      </c>
      <c r="E158" s="237">
        <v>140.24035839999999</v>
      </c>
      <c r="F158" s="235">
        <v>135.38552250000001</v>
      </c>
      <c r="G158" s="235">
        <v>119.26075090000001</v>
      </c>
      <c r="H158" s="195"/>
      <c r="I158" s="248" t="s">
        <v>1323</v>
      </c>
      <c r="J158" s="250">
        <v>4</v>
      </c>
      <c r="K158" s="250">
        <v>5</v>
      </c>
      <c r="L158" s="250">
        <v>3</v>
      </c>
      <c r="M158" s="250">
        <v>2</v>
      </c>
    </row>
    <row r="159" spans="2:13">
      <c r="B159" s="236" t="s">
        <v>1324</v>
      </c>
      <c r="C159" s="237">
        <v>4382.3981274999996</v>
      </c>
      <c r="D159" s="237">
        <v>3554.7177042000003</v>
      </c>
      <c r="E159" s="237">
        <v>7351.5263992999999</v>
      </c>
      <c r="F159" s="235">
        <v>6375.9277575999995</v>
      </c>
      <c r="G159" s="235">
        <v>2605.3896581999998</v>
      </c>
      <c r="H159" s="195"/>
      <c r="I159" s="248" t="s">
        <v>1325</v>
      </c>
      <c r="J159" s="248">
        <v>1.08</v>
      </c>
      <c r="K159" s="248">
        <v>1.01</v>
      </c>
      <c r="L159" s="248">
        <v>1</v>
      </c>
      <c r="M159" s="248">
        <v>0.96</v>
      </c>
    </row>
    <row r="160" spans="2:13">
      <c r="B160" s="236" t="s">
        <v>1319</v>
      </c>
      <c r="C160" s="237">
        <v>1029.2391304000012</v>
      </c>
      <c r="D160" s="237">
        <v>1062.9571925999994</v>
      </c>
      <c r="E160" s="237">
        <v>1264.221280199999</v>
      </c>
      <c r="F160" s="237">
        <v>1305.5764366000001</v>
      </c>
      <c r="G160" s="237">
        <v>1343.6506242999999</v>
      </c>
      <c r="H160" s="195"/>
      <c r="I160" s="251"/>
      <c r="J160" s="212"/>
      <c r="K160" s="212"/>
      <c r="L160" s="212"/>
      <c r="M160" s="195" t="s">
        <v>1326</v>
      </c>
    </row>
    <row r="161" spans="2:13">
      <c r="B161" s="252" t="s">
        <v>1327</v>
      </c>
      <c r="C161" s="253">
        <v>20528.917765999999</v>
      </c>
      <c r="D161" s="253">
        <v>21316.523337400002</v>
      </c>
      <c r="E161" s="253">
        <v>24651.623337699999</v>
      </c>
      <c r="F161" s="254">
        <v>24473.382525100002</v>
      </c>
      <c r="G161" s="254">
        <v>22243.813652800003</v>
      </c>
      <c r="H161" s="195"/>
      <c r="I161" s="251"/>
      <c r="J161" s="212"/>
      <c r="K161" s="212"/>
      <c r="L161" s="212"/>
      <c r="M161" s="195" t="s">
        <v>1328</v>
      </c>
    </row>
    <row r="162" spans="2:13">
      <c r="B162" s="240"/>
      <c r="C162" s="255"/>
      <c r="D162" s="255"/>
      <c r="E162" s="255"/>
      <c r="F162" s="255"/>
      <c r="G162" s="255"/>
      <c r="H162" s="195"/>
      <c r="I162" s="248" t="s">
        <v>1329</v>
      </c>
      <c r="J162" s="250">
        <v>48</v>
      </c>
      <c r="K162" s="250">
        <v>48</v>
      </c>
      <c r="L162" s="250">
        <v>82</v>
      </c>
      <c r="M162" s="250">
        <v>45</v>
      </c>
    </row>
    <row r="163" spans="2:13">
      <c r="B163" s="256" t="s">
        <v>1330</v>
      </c>
      <c r="C163" s="257">
        <v>12400.6366402</v>
      </c>
      <c r="D163" s="257">
        <v>13969.9872175</v>
      </c>
      <c r="E163" s="257">
        <v>15585.267159200001</v>
      </c>
      <c r="F163" s="258">
        <v>15482.7141598</v>
      </c>
      <c r="G163" s="258">
        <v>15726.6558948</v>
      </c>
      <c r="H163" s="195"/>
      <c r="I163" s="248" t="s">
        <v>1331</v>
      </c>
      <c r="J163" s="250">
        <v>335</v>
      </c>
      <c r="K163" s="250">
        <v>190</v>
      </c>
      <c r="L163" s="250">
        <v>241</v>
      </c>
      <c r="M163" s="250">
        <v>291</v>
      </c>
    </row>
    <row r="164" spans="2:13">
      <c r="B164" s="224"/>
      <c r="C164" s="195"/>
      <c r="D164" s="195"/>
      <c r="E164" s="195"/>
      <c r="F164" s="195"/>
      <c r="G164" s="195"/>
      <c r="H164" s="195"/>
      <c r="I164" s="195"/>
      <c r="J164" s="195"/>
      <c r="K164" s="195"/>
      <c r="L164" s="195"/>
      <c r="M164" s="202"/>
    </row>
    <row r="165" spans="2:13">
      <c r="B165" s="171"/>
      <c r="C165" s="171"/>
      <c r="D165" s="171"/>
      <c r="E165" s="171"/>
      <c r="F165" s="171"/>
      <c r="G165" s="171"/>
      <c r="H165" s="171"/>
      <c r="I165" s="171"/>
      <c r="J165" s="171"/>
      <c r="K165" s="171"/>
    </row>
    <row r="166" spans="2:13">
      <c r="B166" s="171" t="s">
        <v>1332</v>
      </c>
      <c r="C166" s="171"/>
      <c r="D166" s="171"/>
      <c r="E166" s="171"/>
      <c r="F166" s="171"/>
      <c r="G166" s="171"/>
      <c r="H166" s="171"/>
      <c r="I166" s="171"/>
      <c r="J166" s="171"/>
      <c r="K166" s="171"/>
    </row>
    <row r="167" spans="2:13">
      <c r="B167" s="170" t="s">
        <v>1333</v>
      </c>
      <c r="C167" s="171"/>
      <c r="D167" s="171"/>
      <c r="E167" s="171"/>
      <c r="F167" s="171"/>
      <c r="G167" s="171"/>
      <c r="H167" s="171"/>
      <c r="I167" s="171"/>
      <c r="J167" s="171"/>
      <c r="K167" s="171"/>
    </row>
    <row r="168" spans="2:13">
      <c r="B168" s="170" t="s">
        <v>1334</v>
      </c>
      <c r="C168" s="171"/>
      <c r="D168" s="171"/>
      <c r="E168" s="171"/>
      <c r="F168" s="171"/>
      <c r="G168" s="171"/>
      <c r="H168" s="171"/>
      <c r="I168" s="171"/>
      <c r="J168" s="171"/>
      <c r="K168" s="171"/>
    </row>
    <row r="169" spans="2:13">
      <c r="B169" s="170" t="s">
        <v>1335</v>
      </c>
      <c r="C169" s="171"/>
      <c r="D169" s="171"/>
      <c r="E169" s="171"/>
      <c r="F169" s="171"/>
      <c r="G169" s="171"/>
      <c r="H169" s="171"/>
      <c r="I169" s="171"/>
      <c r="J169" s="171"/>
      <c r="K169" s="171"/>
    </row>
    <row r="170" spans="2:13">
      <c r="C170" s="171"/>
      <c r="D170" s="171"/>
      <c r="E170" s="171"/>
      <c r="F170" s="171"/>
      <c r="G170" s="171"/>
      <c r="H170" s="171"/>
      <c r="I170" s="171"/>
      <c r="J170" s="171"/>
      <c r="K170" s="171"/>
    </row>
    <row r="171" spans="2:13">
      <c r="B171" s="171" t="s">
        <v>1336</v>
      </c>
      <c r="C171" s="171"/>
      <c r="D171" s="171"/>
      <c r="E171" s="171"/>
      <c r="F171" s="171"/>
      <c r="G171" s="171"/>
      <c r="H171" s="171"/>
      <c r="I171" s="171"/>
      <c r="J171" s="171"/>
      <c r="K171" s="171"/>
    </row>
    <row r="172" spans="2:13">
      <c r="B172" s="170" t="s">
        <v>1337</v>
      </c>
      <c r="C172" s="171"/>
      <c r="D172" s="171"/>
      <c r="E172" s="171"/>
      <c r="F172" s="171"/>
      <c r="G172" s="171"/>
      <c r="H172" s="171"/>
      <c r="I172" s="171"/>
      <c r="J172" s="171"/>
      <c r="K172" s="171"/>
    </row>
    <row r="173" spans="2:13">
      <c r="B173" s="171"/>
      <c r="C173" s="171"/>
      <c r="D173" s="171"/>
      <c r="E173" s="171"/>
      <c r="F173" s="171"/>
      <c r="G173" s="171"/>
      <c r="H173" s="171"/>
      <c r="I173" s="171"/>
      <c r="J173" s="171"/>
      <c r="K173" s="171"/>
    </row>
    <row r="174" spans="2:13">
      <c r="B174" s="171"/>
      <c r="C174" s="171"/>
      <c r="D174" s="171"/>
      <c r="E174" s="171"/>
      <c r="F174" s="171"/>
      <c r="G174" s="171"/>
      <c r="H174" s="171"/>
      <c r="I174" s="171"/>
      <c r="J174" s="171"/>
      <c r="K174" s="171"/>
    </row>
    <row r="175" spans="2:13">
      <c r="B175" s="171"/>
      <c r="C175" s="171"/>
      <c r="D175" s="171"/>
      <c r="E175" s="171"/>
      <c r="F175" s="171"/>
      <c r="G175" s="171"/>
      <c r="H175" s="171"/>
      <c r="I175" s="171"/>
      <c r="J175" s="171"/>
      <c r="K175" s="171"/>
    </row>
    <row r="176" spans="2:13">
      <c r="B176" s="171"/>
      <c r="C176" s="171"/>
      <c r="D176" s="171"/>
      <c r="E176" s="171"/>
      <c r="F176" s="171"/>
      <c r="G176" s="171"/>
      <c r="H176" s="171"/>
      <c r="I176" s="171"/>
      <c r="J176" s="171"/>
      <c r="K176" s="171"/>
    </row>
    <row r="177" spans="2:11">
      <c r="B177" s="171"/>
      <c r="C177" s="171"/>
      <c r="D177" s="171"/>
      <c r="E177" s="171"/>
      <c r="F177" s="171"/>
      <c r="G177" s="171"/>
      <c r="H177" s="171"/>
      <c r="I177" s="171"/>
      <c r="J177" s="171"/>
      <c r="K177" s="171"/>
    </row>
    <row r="178" spans="2:11">
      <c r="B178" s="171"/>
      <c r="C178" s="171"/>
      <c r="D178" s="171"/>
      <c r="E178" s="171"/>
      <c r="F178" s="171"/>
      <c r="G178" s="171"/>
      <c r="H178" s="171"/>
      <c r="I178" s="171"/>
      <c r="J178" s="171"/>
      <c r="K178" s="171"/>
    </row>
    <row r="179" spans="2:11">
      <c r="B179" s="171"/>
      <c r="C179" s="171"/>
      <c r="D179" s="171"/>
      <c r="E179" s="171"/>
      <c r="F179" s="171"/>
      <c r="G179" s="171"/>
      <c r="H179" s="171"/>
      <c r="I179" s="171"/>
      <c r="J179" s="171"/>
      <c r="K179" s="171"/>
    </row>
    <row r="180" spans="2:11">
      <c r="B180" s="171"/>
      <c r="C180" s="171"/>
      <c r="D180" s="171"/>
      <c r="E180" s="171"/>
      <c r="F180" s="171"/>
      <c r="G180" s="171"/>
      <c r="H180" s="171"/>
      <c r="I180" s="171"/>
      <c r="J180" s="171"/>
      <c r="K180" s="171"/>
    </row>
    <row r="181" spans="2:11">
      <c r="B181" s="171"/>
      <c r="C181" s="171"/>
      <c r="D181" s="171"/>
      <c r="E181" s="171"/>
      <c r="F181" s="171"/>
      <c r="G181" s="171"/>
      <c r="H181" s="171"/>
      <c r="I181" s="171"/>
      <c r="J181" s="171"/>
      <c r="K181" s="171"/>
    </row>
    <row r="182" spans="2:11">
      <c r="B182" s="171"/>
      <c r="C182" s="171"/>
      <c r="D182" s="171"/>
      <c r="E182" s="171"/>
      <c r="F182" s="171"/>
      <c r="G182" s="171"/>
      <c r="H182" s="171"/>
      <c r="I182" s="171"/>
      <c r="J182" s="171"/>
      <c r="K182" s="171"/>
    </row>
    <row r="183" spans="2:11">
      <c r="B183" s="171" t="s">
        <v>1338</v>
      </c>
      <c r="C183" s="171"/>
      <c r="D183" s="171"/>
      <c r="E183" s="171"/>
      <c r="F183" s="171"/>
      <c r="G183" s="171"/>
      <c r="H183" s="171"/>
      <c r="I183" s="171"/>
      <c r="J183" s="171"/>
      <c r="K183" s="171"/>
    </row>
    <row r="184" spans="2:11">
      <c r="B184" s="171"/>
      <c r="C184" s="171"/>
      <c r="D184" s="171"/>
      <c r="E184" s="171"/>
      <c r="F184" s="171"/>
      <c r="G184" s="171"/>
      <c r="H184" s="171"/>
      <c r="I184" s="171"/>
      <c r="J184" s="171"/>
      <c r="K184" s="171"/>
    </row>
    <row r="185" spans="2:11">
      <c r="B185" s="171"/>
      <c r="C185" s="171"/>
      <c r="D185" s="171"/>
      <c r="E185" s="171"/>
      <c r="F185" s="171"/>
      <c r="G185" s="171"/>
      <c r="H185" s="171"/>
      <c r="I185" s="171"/>
      <c r="J185" s="171"/>
      <c r="K185" s="171"/>
    </row>
    <row r="186" spans="2:11">
      <c r="B186" s="171"/>
      <c r="C186" s="171"/>
      <c r="D186" s="171"/>
      <c r="E186" s="171"/>
      <c r="F186" s="171"/>
      <c r="G186" s="171"/>
      <c r="H186" s="171"/>
      <c r="I186" s="171"/>
      <c r="J186" s="171"/>
      <c r="K186" s="171"/>
    </row>
    <row r="187" spans="2:11">
      <c r="B187" s="171"/>
      <c r="C187" s="171"/>
      <c r="D187" s="171"/>
      <c r="E187" s="171"/>
      <c r="F187" s="171"/>
      <c r="G187" s="171"/>
      <c r="H187" s="171"/>
      <c r="I187" s="171"/>
      <c r="J187" s="171"/>
      <c r="K187" s="171"/>
    </row>
    <row r="188" spans="2:11">
      <c r="B188" s="171"/>
      <c r="C188" s="171"/>
      <c r="D188" s="171"/>
      <c r="E188" s="171"/>
      <c r="F188" s="171"/>
      <c r="G188" s="171"/>
      <c r="H188" s="171"/>
      <c r="I188" s="171"/>
      <c r="J188" s="171"/>
      <c r="K188" s="171"/>
    </row>
    <row r="189" spans="2:11">
      <c r="B189" s="171"/>
      <c r="C189" s="171"/>
      <c r="D189" s="171"/>
      <c r="E189" s="171"/>
      <c r="F189" s="171"/>
      <c r="G189" s="171"/>
      <c r="H189" s="171"/>
      <c r="I189" s="171"/>
      <c r="J189" s="171"/>
      <c r="K189" s="171"/>
    </row>
    <row r="190" spans="2:11">
      <c r="B190" s="171"/>
      <c r="C190" s="171"/>
      <c r="D190" s="171"/>
      <c r="E190" s="171"/>
      <c r="F190" s="171"/>
      <c r="G190" s="171"/>
      <c r="H190" s="171"/>
      <c r="I190" s="171"/>
      <c r="J190" s="171"/>
      <c r="K190" s="171"/>
    </row>
    <row r="191" spans="2:11">
      <c r="B191" s="171"/>
      <c r="C191" s="171"/>
      <c r="D191" s="171"/>
      <c r="E191" s="171"/>
      <c r="F191" s="171"/>
      <c r="G191" s="171"/>
      <c r="H191" s="171"/>
      <c r="I191" s="171"/>
      <c r="J191" s="171"/>
      <c r="K191" s="171"/>
    </row>
    <row r="192" spans="2:11">
      <c r="B192" s="171"/>
      <c r="C192" s="171"/>
      <c r="D192" s="171"/>
      <c r="E192" s="171"/>
      <c r="F192" s="171"/>
      <c r="G192" s="171"/>
      <c r="H192" s="171"/>
      <c r="I192" s="171"/>
      <c r="J192" s="171"/>
      <c r="K192" s="171"/>
    </row>
    <row r="193" spans="1:11">
      <c r="B193" s="171"/>
      <c r="C193" s="171"/>
      <c r="D193" s="171"/>
      <c r="E193" s="171"/>
      <c r="F193" s="171"/>
      <c r="G193" s="171"/>
      <c r="H193" s="171"/>
      <c r="I193" s="171"/>
      <c r="J193" s="171"/>
      <c r="K193" s="171"/>
    </row>
    <row r="194" spans="1:11">
      <c r="B194" s="171"/>
      <c r="C194" s="171"/>
      <c r="D194" s="171"/>
      <c r="E194" s="171"/>
      <c r="F194" s="171"/>
      <c r="G194" s="171"/>
      <c r="H194" s="171"/>
      <c r="I194" s="171"/>
      <c r="J194" s="171"/>
      <c r="K194" s="171"/>
    </row>
    <row r="195" spans="1:11">
      <c r="B195" s="170" t="s">
        <v>1339</v>
      </c>
      <c r="C195" s="171"/>
      <c r="D195" s="171"/>
      <c r="E195" s="171"/>
      <c r="F195" s="171"/>
      <c r="G195" s="171"/>
      <c r="H195" s="171"/>
      <c r="I195" s="171"/>
      <c r="J195" s="171"/>
      <c r="K195" s="171"/>
    </row>
    <row r="196" spans="1:11">
      <c r="B196" s="170" t="s">
        <v>1340</v>
      </c>
      <c r="C196" s="171"/>
      <c r="D196" s="171"/>
      <c r="E196" s="171"/>
      <c r="F196" s="171"/>
      <c r="G196" s="171"/>
      <c r="H196" s="171"/>
      <c r="I196" s="171"/>
      <c r="J196" s="171"/>
      <c r="K196" s="171"/>
    </row>
    <row r="197" spans="1:11">
      <c r="B197" s="170" t="s">
        <v>1341</v>
      </c>
      <c r="C197" s="171"/>
      <c r="D197" s="171"/>
      <c r="E197" s="171"/>
      <c r="F197" s="171"/>
      <c r="G197" s="171"/>
      <c r="H197" s="171"/>
      <c r="I197" s="171"/>
      <c r="J197" s="171"/>
      <c r="K197" s="171"/>
    </row>
    <row r="198" spans="1:11">
      <c r="B198" s="259" t="s">
        <v>1342</v>
      </c>
      <c r="C198" s="171"/>
      <c r="D198" s="171"/>
      <c r="E198" s="171"/>
      <c r="F198" s="171"/>
      <c r="G198" s="171"/>
      <c r="H198" s="171"/>
      <c r="I198" s="171"/>
      <c r="J198" s="171"/>
      <c r="K198" s="171"/>
    </row>
    <row r="199" spans="1:11">
      <c r="B199" s="170" t="s">
        <v>1343</v>
      </c>
      <c r="C199" s="171"/>
      <c r="D199" s="171"/>
      <c r="E199" s="171"/>
      <c r="F199" s="171"/>
      <c r="G199" s="171"/>
      <c r="H199" s="171"/>
      <c r="I199" s="171"/>
      <c r="J199" s="171"/>
      <c r="K199" s="171"/>
    </row>
    <row r="200" spans="1:11">
      <c r="C200" s="171"/>
      <c r="D200" s="171"/>
      <c r="E200" s="171"/>
      <c r="F200" s="171"/>
      <c r="G200" s="171"/>
      <c r="H200" s="171"/>
      <c r="I200" s="171"/>
      <c r="J200" s="171"/>
      <c r="K200" s="171"/>
    </row>
    <row r="201" spans="1:11">
      <c r="C201" s="171"/>
      <c r="D201" s="171"/>
      <c r="E201" s="171"/>
      <c r="F201" s="171"/>
      <c r="G201" s="171"/>
      <c r="H201" s="171"/>
      <c r="I201" s="171"/>
      <c r="J201" s="171"/>
      <c r="K201" s="171"/>
    </row>
    <row r="202" spans="1:11">
      <c r="B202" s="171" t="s">
        <v>1344</v>
      </c>
      <c r="C202" s="171"/>
      <c r="D202" s="171"/>
      <c r="E202" s="171"/>
      <c r="F202" s="171"/>
      <c r="G202" s="171"/>
      <c r="H202" s="171"/>
      <c r="I202" s="171"/>
      <c r="J202" s="171"/>
      <c r="K202" s="171"/>
    </row>
    <row r="203" spans="1:11">
      <c r="B203" s="170" t="s">
        <v>1345</v>
      </c>
      <c r="C203" s="171"/>
      <c r="D203" s="171"/>
      <c r="E203" s="171"/>
      <c r="F203" s="171"/>
      <c r="G203" s="171"/>
      <c r="H203" s="171"/>
      <c r="I203" s="171"/>
      <c r="J203" s="171"/>
      <c r="K203" s="171"/>
    </row>
    <row r="204" spans="1:11">
      <c r="B204" s="170" t="s">
        <v>1346</v>
      </c>
      <c r="C204" s="171"/>
      <c r="D204" s="171"/>
      <c r="E204" s="171"/>
      <c r="F204" s="171"/>
      <c r="G204" s="171"/>
      <c r="H204" s="171"/>
      <c r="I204" s="171"/>
      <c r="J204" s="171"/>
      <c r="K204" s="171"/>
    </row>
    <row r="205" spans="1:11">
      <c r="B205" s="170" t="s">
        <v>1347</v>
      </c>
      <c r="C205" s="171"/>
      <c r="D205" s="171"/>
      <c r="E205" s="171"/>
      <c r="F205" s="171"/>
      <c r="G205" s="171"/>
      <c r="H205" s="171"/>
      <c r="I205" s="171"/>
      <c r="J205" s="171"/>
      <c r="K205" s="171"/>
    </row>
    <row r="206" spans="1:11">
      <c r="B206" s="171"/>
      <c r="C206" s="171"/>
      <c r="D206" s="171"/>
      <c r="E206" s="171"/>
      <c r="F206" s="171"/>
      <c r="G206" s="171"/>
      <c r="H206" s="171"/>
      <c r="I206" s="171"/>
      <c r="J206" s="171"/>
      <c r="K206" s="171"/>
    </row>
    <row r="207" spans="1:11">
      <c r="A207" s="170" t="s">
        <v>1768</v>
      </c>
      <c r="B207" s="16" t="s">
        <v>1348</v>
      </c>
      <c r="C207" s="16"/>
      <c r="D207" s="16"/>
      <c r="E207" s="16"/>
      <c r="F207" s="16"/>
      <c r="G207" s="16"/>
      <c r="H207" s="16"/>
      <c r="I207" s="16"/>
      <c r="J207" s="16"/>
      <c r="K207" s="16"/>
    </row>
    <row r="208" spans="1:11">
      <c r="B208" s="170" t="s">
        <v>1349</v>
      </c>
      <c r="C208" s="171"/>
      <c r="D208" s="171"/>
      <c r="E208" s="171"/>
      <c r="F208" s="171"/>
      <c r="G208" s="171"/>
      <c r="H208" s="171"/>
      <c r="I208" s="171"/>
      <c r="J208" s="171"/>
      <c r="K208" s="171"/>
    </row>
    <row r="209" spans="2:11">
      <c r="C209" s="171"/>
      <c r="D209" s="171"/>
      <c r="E209" s="171"/>
      <c r="F209" s="171"/>
      <c r="G209" s="171"/>
      <c r="H209" s="171"/>
      <c r="I209" s="171"/>
      <c r="J209" s="171"/>
      <c r="K209" s="171"/>
    </row>
    <row r="210" spans="2:11">
      <c r="B210" s="171" t="s">
        <v>1437</v>
      </c>
      <c r="C210" s="171"/>
      <c r="D210" s="171"/>
      <c r="E210" s="171"/>
      <c r="F210" s="171"/>
      <c r="G210" s="171"/>
      <c r="H210" s="171"/>
      <c r="I210" s="171"/>
      <c r="J210" s="171"/>
      <c r="K210" s="171"/>
    </row>
    <row r="211" spans="2:11">
      <c r="B211" s="170" t="s">
        <v>1438</v>
      </c>
      <c r="C211" s="171"/>
      <c r="D211" s="171"/>
      <c r="E211" s="171"/>
      <c r="F211" s="171"/>
      <c r="G211" s="171"/>
      <c r="H211" s="171"/>
      <c r="I211" s="171"/>
      <c r="J211" s="171"/>
      <c r="K211" s="171"/>
    </row>
    <row r="212" spans="2:11">
      <c r="B212" s="4" t="s">
        <v>1350</v>
      </c>
    </row>
    <row r="213" spans="2:11">
      <c r="B213" s="170" t="s">
        <v>1439</v>
      </c>
    </row>
    <row r="214" spans="2:11">
      <c r="B214" s="170" t="s">
        <v>1440</v>
      </c>
    </row>
    <row r="216" spans="2:11">
      <c r="B216" s="170" t="s">
        <v>1351</v>
      </c>
    </row>
    <row r="217" spans="2:11">
      <c r="B217" s="170" t="s">
        <v>1441</v>
      </c>
    </row>
    <row r="219" spans="2:11">
      <c r="B219" s="170" t="s">
        <v>1442</v>
      </c>
    </row>
    <row r="220" spans="2:11">
      <c r="B220" s="170" t="s">
        <v>1352</v>
      </c>
    </row>
    <row r="221" spans="2:11">
      <c r="B221" s="170" t="s">
        <v>1443</v>
      </c>
    </row>
    <row r="222" spans="2:11">
      <c r="B222" s="170" t="s">
        <v>1353</v>
      </c>
    </row>
    <row r="224" spans="2:11">
      <c r="B224" s="170" t="s">
        <v>1444</v>
      </c>
    </row>
    <row r="225" spans="1:11">
      <c r="B225" s="170" t="s">
        <v>1445</v>
      </c>
    </row>
    <row r="227" spans="1:11">
      <c r="A227" s="170" t="s">
        <v>1768</v>
      </c>
      <c r="B227" s="16" t="s">
        <v>1354</v>
      </c>
      <c r="C227" s="293"/>
      <c r="D227" s="293"/>
      <c r="E227" s="293"/>
      <c r="F227" s="293"/>
      <c r="G227" s="293"/>
      <c r="H227" s="293"/>
      <c r="I227" s="293"/>
      <c r="J227" s="293"/>
      <c r="K227" s="293"/>
    </row>
    <row r="229" spans="1:11">
      <c r="B229" s="4" t="s">
        <v>1507</v>
      </c>
    </row>
    <row r="230" spans="1:11">
      <c r="B230" s="4" t="s">
        <v>1508</v>
      </c>
    </row>
    <row r="231" spans="1:11">
      <c r="B231" s="4" t="s">
        <v>1509</v>
      </c>
    </row>
    <row r="232" spans="1:11">
      <c r="B232" s="4" t="s">
        <v>1510</v>
      </c>
    </row>
    <row r="233" spans="1:11">
      <c r="B233" s="137" t="s">
        <v>1511</v>
      </c>
    </row>
    <row r="235" spans="1:11">
      <c r="B235" s="4" t="s">
        <v>1512</v>
      </c>
    </row>
    <row r="236" spans="1:11">
      <c r="B236" s="4" t="s">
        <v>1513</v>
      </c>
    </row>
    <row r="237" spans="1:11">
      <c r="B237" s="4" t="s">
        <v>1514</v>
      </c>
    </row>
    <row r="239" spans="1:11">
      <c r="B239" t="s">
        <v>1515</v>
      </c>
      <c r="C239"/>
      <c r="D239"/>
      <c r="E239"/>
      <c r="F239"/>
      <c r="G239"/>
    </row>
    <row r="240" spans="1:11">
      <c r="B240" s="162" t="s">
        <v>1516</v>
      </c>
      <c r="C240" t="s">
        <v>1520</v>
      </c>
      <c r="D240"/>
      <c r="E240"/>
      <c r="F240"/>
      <c r="G240"/>
    </row>
    <row r="241" spans="1:22">
      <c r="B241" s="10"/>
      <c r="C241" t="s">
        <v>1521</v>
      </c>
      <c r="D241"/>
      <c r="E241"/>
      <c r="F241"/>
      <c r="G241"/>
    </row>
    <row r="242" spans="1:22">
      <c r="B242" s="10" t="s">
        <v>1517</v>
      </c>
      <c r="C242"/>
      <c r="D242"/>
      <c r="E242"/>
      <c r="F242"/>
      <c r="G242"/>
    </row>
    <row r="243" spans="1:22">
      <c r="B243" s="10" t="s">
        <v>1518</v>
      </c>
      <c r="C243"/>
      <c r="D243"/>
      <c r="E243"/>
      <c r="F243"/>
      <c r="G243"/>
    </row>
    <row r="244" spans="1:22">
      <c r="B244"/>
      <c r="C244"/>
      <c r="D244"/>
      <c r="E244"/>
      <c r="F244"/>
      <c r="G244"/>
    </row>
    <row r="245" spans="1:22">
      <c r="B245" s="8" t="s">
        <v>1522</v>
      </c>
      <c r="C245"/>
      <c r="D245"/>
      <c r="E245"/>
      <c r="F245"/>
      <c r="G245"/>
    </row>
    <row r="246" spans="1:22">
      <c r="B246" s="8" t="s">
        <v>1519</v>
      </c>
      <c r="C246"/>
      <c r="D246"/>
      <c r="E246"/>
      <c r="F246"/>
      <c r="G246"/>
    </row>
    <row r="247" spans="1:22">
      <c r="C247"/>
      <c r="D247"/>
      <c r="E247"/>
      <c r="F247"/>
      <c r="G247"/>
    </row>
    <row r="249" spans="1:22">
      <c r="A249" s="170" t="s">
        <v>1768</v>
      </c>
      <c r="B249" s="16" t="s">
        <v>1355</v>
      </c>
      <c r="C249" s="293"/>
      <c r="D249" s="293"/>
      <c r="E249" s="293"/>
      <c r="F249" s="293"/>
      <c r="G249" s="293"/>
      <c r="H249" s="293"/>
      <c r="I249" s="293"/>
      <c r="J249" s="293"/>
      <c r="K249" s="293"/>
    </row>
    <row r="250" spans="1:22">
      <c r="B250" s="170" t="s">
        <v>1356</v>
      </c>
    </row>
    <row r="252" spans="1:22">
      <c r="B252" s="1" t="s">
        <v>1524</v>
      </c>
      <c r="C252"/>
      <c r="D252"/>
      <c r="E252"/>
      <c r="F252"/>
      <c r="G252"/>
      <c r="H252"/>
      <c r="I252"/>
      <c r="J252"/>
      <c r="K252"/>
      <c r="L252"/>
      <c r="M252"/>
      <c r="N252"/>
      <c r="O252"/>
      <c r="P252"/>
      <c r="Q252"/>
      <c r="R252"/>
      <c r="S252"/>
      <c r="T252"/>
      <c r="U252"/>
      <c r="V252"/>
    </row>
    <row r="253" spans="1:22">
      <c r="B253" t="s">
        <v>1525</v>
      </c>
      <c r="C253"/>
      <c r="D253"/>
      <c r="E253"/>
      <c r="F253"/>
      <c r="G253"/>
      <c r="H253"/>
      <c r="I253"/>
      <c r="J253"/>
      <c r="K253"/>
      <c r="L253"/>
      <c r="M253"/>
      <c r="N253"/>
      <c r="O253"/>
      <c r="P253"/>
      <c r="Q253"/>
      <c r="R253"/>
      <c r="S253"/>
      <c r="T253"/>
      <c r="U253"/>
      <c r="V253"/>
    </row>
    <row r="254" spans="1:22">
      <c r="B254"/>
      <c r="C254"/>
      <c r="D254"/>
      <c r="E254"/>
      <c r="F254"/>
      <c r="G254"/>
      <c r="H254"/>
      <c r="I254"/>
      <c r="J254"/>
      <c r="K254"/>
      <c r="L254"/>
      <c r="M254"/>
      <c r="N254"/>
      <c r="O254"/>
      <c r="P254"/>
      <c r="Q254"/>
      <c r="R254"/>
      <c r="S254"/>
      <c r="T254"/>
      <c r="U254"/>
      <c r="V254"/>
    </row>
    <row r="255" spans="1:22">
      <c r="B255" t="s">
        <v>1526</v>
      </c>
      <c r="C255"/>
      <c r="D255"/>
      <c r="E255"/>
      <c r="F255"/>
      <c r="G255"/>
      <c r="H255"/>
      <c r="I255"/>
      <c r="J255"/>
      <c r="K255"/>
      <c r="L255"/>
      <c r="M255"/>
      <c r="N255"/>
      <c r="O255"/>
      <c r="P255"/>
      <c r="Q255"/>
      <c r="R255"/>
      <c r="S255"/>
      <c r="T255"/>
      <c r="U255"/>
      <c r="V255"/>
    </row>
    <row r="256" spans="1:22">
      <c r="B256" t="s">
        <v>1527</v>
      </c>
      <c r="C256"/>
      <c r="D256"/>
      <c r="E256"/>
      <c r="F256"/>
      <c r="G256"/>
      <c r="H256"/>
      <c r="I256"/>
      <c r="J256"/>
      <c r="K256"/>
      <c r="L256"/>
      <c r="M256"/>
      <c r="N256"/>
      <c r="O256"/>
      <c r="P256"/>
      <c r="Q256"/>
      <c r="R256"/>
      <c r="S256"/>
      <c r="T256"/>
      <c r="U256"/>
      <c r="V256"/>
    </row>
    <row r="257" spans="2:22">
      <c r="B257"/>
      <c r="C257"/>
      <c r="D257"/>
      <c r="E257"/>
      <c r="F257"/>
      <c r="G257"/>
      <c r="H257"/>
      <c r="I257"/>
      <c r="J257"/>
      <c r="K257"/>
      <c r="L257"/>
      <c r="M257"/>
      <c r="N257"/>
      <c r="O257"/>
      <c r="P257"/>
      <c r="Q257"/>
      <c r="R257"/>
      <c r="S257"/>
      <c r="T257"/>
      <c r="U257"/>
      <c r="V257"/>
    </row>
    <row r="258" spans="2:22">
      <c r="B258" t="s">
        <v>1528</v>
      </c>
      <c r="C258"/>
      <c r="D258"/>
      <c r="E258"/>
      <c r="F258"/>
      <c r="G258"/>
      <c r="H258"/>
      <c r="I258"/>
      <c r="J258"/>
      <c r="K258"/>
      <c r="L258"/>
      <c r="M258"/>
      <c r="N258"/>
      <c r="O258"/>
      <c r="P258"/>
      <c r="Q258"/>
      <c r="R258"/>
      <c r="S258"/>
      <c r="T258"/>
      <c r="U258"/>
      <c r="V258"/>
    </row>
    <row r="259" spans="2:22">
      <c r="B259" t="s">
        <v>1529</v>
      </c>
      <c r="C259"/>
      <c r="D259"/>
      <c r="E259"/>
      <c r="F259"/>
      <c r="G259"/>
      <c r="H259"/>
      <c r="I259"/>
      <c r="J259"/>
      <c r="K259"/>
      <c r="L259"/>
      <c r="M259"/>
      <c r="N259"/>
      <c r="O259"/>
      <c r="P259"/>
      <c r="Q259"/>
      <c r="R259"/>
      <c r="S259"/>
      <c r="T259"/>
      <c r="U259"/>
      <c r="V259"/>
    </row>
    <row r="260" spans="2:22">
      <c r="B260" t="s">
        <v>1530</v>
      </c>
      <c r="C260"/>
      <c r="D260"/>
      <c r="E260"/>
      <c r="F260"/>
      <c r="G260"/>
      <c r="H260"/>
      <c r="I260"/>
      <c r="J260"/>
      <c r="K260"/>
      <c r="L260"/>
      <c r="M260"/>
      <c r="N260"/>
      <c r="O260"/>
      <c r="P260"/>
      <c r="Q260"/>
      <c r="R260"/>
      <c r="S260"/>
      <c r="T260"/>
      <c r="U260"/>
      <c r="V260"/>
    </row>
    <row r="261" spans="2:22">
      <c r="B261" t="s">
        <v>1531</v>
      </c>
      <c r="C261"/>
      <c r="D261"/>
      <c r="E261"/>
      <c r="F261"/>
      <c r="G261"/>
      <c r="H261"/>
      <c r="I261"/>
      <c r="J261"/>
      <c r="K261"/>
      <c r="L261"/>
      <c r="M261"/>
      <c r="N261"/>
      <c r="O261"/>
      <c r="P261"/>
      <c r="Q261"/>
      <c r="R261"/>
      <c r="S261"/>
      <c r="T261"/>
      <c r="U261"/>
      <c r="V261"/>
    </row>
    <row r="262" spans="2:22">
      <c r="B262"/>
      <c r="C262"/>
      <c r="D262"/>
      <c r="E262"/>
      <c r="F262"/>
      <c r="G262"/>
      <c r="H262"/>
      <c r="I262"/>
      <c r="J262"/>
      <c r="K262"/>
      <c r="L262"/>
      <c r="M262"/>
      <c r="N262"/>
      <c r="O262"/>
      <c r="P262"/>
      <c r="Q262"/>
      <c r="R262"/>
      <c r="S262"/>
      <c r="T262"/>
      <c r="U262"/>
      <c r="V262"/>
    </row>
    <row r="263" spans="2:22">
      <c r="B263" t="s">
        <v>1532</v>
      </c>
      <c r="C263"/>
      <c r="D263"/>
      <c r="E263"/>
      <c r="F263"/>
      <c r="G263"/>
      <c r="H263"/>
      <c r="I263"/>
      <c r="J263"/>
      <c r="K263"/>
      <c r="L263"/>
      <c r="M263"/>
      <c r="N263"/>
      <c r="O263"/>
      <c r="P263"/>
      <c r="Q263"/>
      <c r="R263"/>
      <c r="S263"/>
      <c r="T263"/>
      <c r="U263"/>
      <c r="V263"/>
    </row>
    <row r="264" spans="2:22">
      <c r="B264" t="s">
        <v>1533</v>
      </c>
      <c r="C264"/>
      <c r="D264"/>
      <c r="E264"/>
      <c r="F264"/>
      <c r="G264"/>
      <c r="H264"/>
      <c r="I264"/>
      <c r="J264"/>
      <c r="K264"/>
      <c r="L264"/>
      <c r="M264"/>
      <c r="N264"/>
      <c r="O264"/>
      <c r="P264"/>
      <c r="Q264"/>
      <c r="R264"/>
      <c r="S264"/>
      <c r="T264"/>
      <c r="U264"/>
      <c r="V264"/>
    </row>
    <row r="265" spans="2:22">
      <c r="B265"/>
      <c r="C265"/>
      <c r="D265"/>
      <c r="E265"/>
      <c r="F265"/>
      <c r="G265"/>
      <c r="H265"/>
      <c r="I265"/>
      <c r="J265"/>
      <c r="K265"/>
      <c r="L265"/>
      <c r="M265"/>
      <c r="N265"/>
      <c r="O265"/>
      <c r="P265"/>
      <c r="Q265"/>
      <c r="R265"/>
      <c r="S265"/>
      <c r="T265"/>
      <c r="U265"/>
      <c r="V265"/>
    </row>
    <row r="266" spans="2:22">
      <c r="B266" s="10" t="s">
        <v>1534</v>
      </c>
      <c r="C266"/>
      <c r="D266"/>
      <c r="E266"/>
      <c r="F266"/>
      <c r="G266"/>
      <c r="H266"/>
      <c r="I266"/>
      <c r="J266"/>
      <c r="K266"/>
      <c r="L266"/>
      <c r="M266"/>
      <c r="N266"/>
      <c r="O266"/>
      <c r="P266"/>
      <c r="Q266"/>
      <c r="R266"/>
      <c r="S266"/>
      <c r="T266"/>
      <c r="U266"/>
      <c r="V266"/>
    </row>
    <row r="267" spans="2:22">
      <c r="B267" s="10" t="s">
        <v>1535</v>
      </c>
      <c r="C267"/>
      <c r="D267"/>
      <c r="E267"/>
      <c r="F267"/>
      <c r="G267"/>
      <c r="H267"/>
      <c r="I267"/>
      <c r="J267"/>
      <c r="K267"/>
      <c r="L267"/>
      <c r="M267"/>
      <c r="N267"/>
      <c r="O267"/>
      <c r="P267"/>
      <c r="Q267"/>
      <c r="R267"/>
      <c r="S267"/>
      <c r="T267"/>
      <c r="U267"/>
      <c r="V267"/>
    </row>
    <row r="268" spans="2:22">
      <c r="B268" s="10" t="s">
        <v>1536</v>
      </c>
      <c r="C268"/>
      <c r="D268"/>
      <c r="E268"/>
      <c r="F268"/>
      <c r="G268"/>
      <c r="H268"/>
      <c r="I268"/>
      <c r="J268"/>
      <c r="K268"/>
      <c r="L268"/>
      <c r="M268"/>
      <c r="N268"/>
      <c r="O268"/>
      <c r="P268"/>
      <c r="Q268"/>
      <c r="R268"/>
      <c r="S268"/>
      <c r="T268"/>
      <c r="U268"/>
      <c r="V268"/>
    </row>
    <row r="269" spans="2:22">
      <c r="B269" s="1"/>
      <c r="C269"/>
      <c r="D269"/>
      <c r="E269"/>
      <c r="F269"/>
      <c r="G269"/>
      <c r="H269"/>
      <c r="I269"/>
      <c r="J269"/>
      <c r="K269"/>
      <c r="L269"/>
      <c r="M269"/>
      <c r="N269"/>
      <c r="O269"/>
      <c r="P269"/>
      <c r="Q269"/>
      <c r="R269"/>
      <c r="S269"/>
      <c r="T269"/>
      <c r="U269"/>
      <c r="V269"/>
    </row>
    <row r="270" spans="2:22">
      <c r="B270" s="1" t="s">
        <v>1537</v>
      </c>
      <c r="C270"/>
      <c r="D270"/>
      <c r="E270"/>
      <c r="F270"/>
      <c r="G270"/>
      <c r="H270"/>
      <c r="I270"/>
      <c r="J270"/>
      <c r="K270"/>
      <c r="L270"/>
      <c r="M270"/>
      <c r="N270"/>
      <c r="O270"/>
      <c r="P270"/>
      <c r="Q270"/>
      <c r="R270"/>
      <c r="S270"/>
      <c r="T270"/>
      <c r="U270"/>
      <c r="V270"/>
    </row>
    <row r="271" spans="2:22">
      <c r="B271" t="s">
        <v>1538</v>
      </c>
      <c r="C271"/>
      <c r="D271"/>
      <c r="E271"/>
      <c r="F271"/>
      <c r="G271"/>
      <c r="H271"/>
      <c r="I271"/>
      <c r="J271"/>
      <c r="K271"/>
      <c r="L271"/>
      <c r="M271"/>
      <c r="N271"/>
      <c r="O271"/>
      <c r="P271"/>
      <c r="Q271"/>
      <c r="R271"/>
      <c r="S271"/>
      <c r="T271"/>
      <c r="U271"/>
      <c r="V271"/>
    </row>
    <row r="272" spans="2:22">
      <c r="B272" t="s">
        <v>1539</v>
      </c>
      <c r="C272"/>
      <c r="D272"/>
      <c r="E272"/>
      <c r="F272"/>
      <c r="G272"/>
      <c r="H272"/>
      <c r="I272"/>
      <c r="J272"/>
      <c r="K272"/>
      <c r="L272"/>
      <c r="M272"/>
      <c r="N272"/>
      <c r="O272"/>
      <c r="P272"/>
      <c r="Q272"/>
      <c r="R272"/>
      <c r="S272"/>
      <c r="T272"/>
      <c r="U272"/>
      <c r="V272"/>
    </row>
    <row r="273" spans="2:22">
      <c r="B273"/>
      <c r="C273"/>
      <c r="D273"/>
      <c r="E273"/>
      <c r="F273"/>
      <c r="G273"/>
      <c r="H273"/>
      <c r="I273"/>
      <c r="J273"/>
      <c r="K273"/>
      <c r="L273"/>
      <c r="M273"/>
      <c r="N273"/>
      <c r="O273"/>
      <c r="P273"/>
      <c r="Q273"/>
      <c r="R273"/>
      <c r="S273"/>
      <c r="T273"/>
      <c r="U273"/>
      <c r="V273"/>
    </row>
    <row r="274" spans="2:22">
      <c r="B274" t="s">
        <v>1579</v>
      </c>
      <c r="C274"/>
      <c r="D274"/>
      <c r="E274"/>
      <c r="F274"/>
      <c r="G274"/>
      <c r="H274"/>
      <c r="I274"/>
      <c r="J274"/>
      <c r="K274"/>
      <c r="L274"/>
      <c r="M274"/>
      <c r="N274"/>
      <c r="O274"/>
      <c r="P274"/>
      <c r="Q274"/>
      <c r="R274"/>
      <c r="S274"/>
      <c r="T274"/>
      <c r="U274"/>
      <c r="V274"/>
    </row>
    <row r="275" spans="2:22">
      <c r="B275" t="s">
        <v>1580</v>
      </c>
      <c r="C275"/>
      <c r="D275"/>
      <c r="E275"/>
      <c r="F275"/>
      <c r="G275"/>
      <c r="H275"/>
      <c r="I275"/>
      <c r="J275"/>
      <c r="K275"/>
      <c r="L275"/>
      <c r="M275"/>
      <c r="N275"/>
      <c r="O275"/>
      <c r="P275"/>
      <c r="Q275"/>
      <c r="R275"/>
      <c r="S275"/>
      <c r="T275"/>
      <c r="U275"/>
      <c r="V275"/>
    </row>
    <row r="276" spans="2:22">
      <c r="B276" t="s">
        <v>1581</v>
      </c>
      <c r="C276"/>
      <c r="D276"/>
      <c r="E276"/>
      <c r="F276"/>
      <c r="G276"/>
      <c r="H276"/>
      <c r="I276"/>
      <c r="J276"/>
      <c r="K276"/>
      <c r="L276"/>
      <c r="M276"/>
      <c r="N276"/>
      <c r="O276"/>
      <c r="P276"/>
      <c r="Q276"/>
      <c r="R276"/>
      <c r="S276"/>
      <c r="T276"/>
      <c r="U276"/>
      <c r="V276"/>
    </row>
    <row r="277" spans="2:22">
      <c r="B277" t="s">
        <v>1582</v>
      </c>
      <c r="C277"/>
      <c r="D277"/>
      <c r="E277"/>
      <c r="F277"/>
      <c r="G277"/>
      <c r="H277"/>
      <c r="I277"/>
      <c r="J277"/>
      <c r="K277"/>
      <c r="L277"/>
      <c r="M277"/>
      <c r="N277"/>
      <c r="O277"/>
      <c r="P277"/>
      <c r="Q277"/>
      <c r="R277"/>
      <c r="S277"/>
      <c r="T277"/>
      <c r="U277"/>
      <c r="V277"/>
    </row>
    <row r="278" spans="2:22">
      <c r="B278" t="s">
        <v>1583</v>
      </c>
      <c r="C278"/>
      <c r="D278"/>
      <c r="E278"/>
      <c r="F278"/>
      <c r="G278"/>
      <c r="H278"/>
      <c r="I278"/>
      <c r="J278"/>
      <c r="K278"/>
      <c r="L278"/>
      <c r="M278"/>
      <c r="N278"/>
      <c r="O278"/>
      <c r="P278"/>
      <c r="Q278"/>
      <c r="R278"/>
      <c r="S278"/>
      <c r="T278"/>
      <c r="U278"/>
      <c r="V278"/>
    </row>
    <row r="279" spans="2:22">
      <c r="B279"/>
      <c r="C279"/>
      <c r="D279"/>
      <c r="E279"/>
      <c r="F279"/>
      <c r="G279"/>
      <c r="H279"/>
      <c r="I279"/>
      <c r="J279"/>
      <c r="K279"/>
      <c r="L279"/>
      <c r="M279"/>
      <c r="N279"/>
      <c r="O279"/>
      <c r="P279"/>
      <c r="Q279"/>
      <c r="R279"/>
      <c r="S279"/>
      <c r="T279"/>
      <c r="U279"/>
      <c r="V279"/>
    </row>
    <row r="280" spans="2:22">
      <c r="B280"/>
      <c r="C280"/>
      <c r="D280"/>
      <c r="E280"/>
      <c r="F280"/>
      <c r="G280"/>
      <c r="H280"/>
      <c r="I280"/>
      <c r="J280"/>
      <c r="K280"/>
      <c r="L280"/>
      <c r="M280"/>
      <c r="N280"/>
      <c r="O280"/>
      <c r="P280"/>
      <c r="Q280"/>
      <c r="R280"/>
      <c r="S280"/>
      <c r="T280"/>
      <c r="U280"/>
      <c r="V280"/>
    </row>
    <row r="281" spans="2:22">
      <c r="B281" t="s">
        <v>1540</v>
      </c>
      <c r="C281"/>
      <c r="D281"/>
      <c r="E281"/>
      <c r="F281"/>
      <c r="G281"/>
      <c r="H281"/>
      <c r="I281"/>
      <c r="J281"/>
      <c r="K281"/>
      <c r="L281"/>
      <c r="M281"/>
      <c r="N281"/>
      <c r="O281"/>
      <c r="P281"/>
      <c r="Q281"/>
      <c r="R281"/>
      <c r="S281"/>
      <c r="T281"/>
      <c r="U281"/>
      <c r="V281"/>
    </row>
    <row r="282" spans="2:22">
      <c r="B282" t="s">
        <v>1541</v>
      </c>
      <c r="C282"/>
      <c r="D282"/>
      <c r="E282"/>
      <c r="F282"/>
      <c r="G282"/>
      <c r="H282"/>
      <c r="I282"/>
      <c r="J282"/>
      <c r="K282"/>
      <c r="L282"/>
      <c r="M282"/>
      <c r="N282"/>
      <c r="O282"/>
      <c r="P282"/>
      <c r="Q282"/>
      <c r="R282"/>
      <c r="S282"/>
      <c r="T282"/>
      <c r="U282"/>
      <c r="V282"/>
    </row>
    <row r="283" spans="2:22">
      <c r="B283" t="s">
        <v>1542</v>
      </c>
      <c r="C283"/>
      <c r="D283"/>
      <c r="E283"/>
      <c r="F283"/>
      <c r="G283"/>
      <c r="H283"/>
      <c r="I283"/>
      <c r="J283"/>
      <c r="K283"/>
      <c r="L283"/>
      <c r="M283"/>
      <c r="N283"/>
      <c r="O283"/>
      <c r="P283"/>
      <c r="Q283"/>
      <c r="R283"/>
      <c r="S283"/>
      <c r="T283"/>
      <c r="U283"/>
      <c r="V283"/>
    </row>
    <row r="284" spans="2:22">
      <c r="B284" t="s">
        <v>1543</v>
      </c>
      <c r="C284"/>
      <c r="D284"/>
      <c r="E284"/>
      <c r="F284"/>
      <c r="G284"/>
      <c r="H284"/>
      <c r="I284"/>
      <c r="J284"/>
      <c r="K284"/>
      <c r="L284"/>
      <c r="M284"/>
      <c r="N284"/>
      <c r="O284"/>
      <c r="P284"/>
      <c r="Q284"/>
      <c r="R284"/>
      <c r="S284"/>
      <c r="T284"/>
      <c r="U284"/>
      <c r="V284"/>
    </row>
    <row r="285" spans="2:22">
      <c r="B285"/>
      <c r="C285"/>
      <c r="D285"/>
      <c r="E285"/>
      <c r="F285"/>
      <c r="G285"/>
      <c r="H285"/>
      <c r="I285"/>
      <c r="J285"/>
      <c r="K285"/>
      <c r="L285"/>
      <c r="M285"/>
      <c r="N285"/>
      <c r="O285"/>
      <c r="P285"/>
      <c r="Q285"/>
      <c r="R285"/>
      <c r="S285"/>
      <c r="T285"/>
      <c r="U285"/>
      <c r="V285"/>
    </row>
    <row r="286" spans="2:22">
      <c r="B286" t="s">
        <v>1544</v>
      </c>
      <c r="C286"/>
      <c r="D286"/>
      <c r="E286"/>
      <c r="F286"/>
      <c r="G286"/>
      <c r="H286"/>
      <c r="I286"/>
      <c r="J286"/>
      <c r="K286"/>
      <c r="L286"/>
      <c r="M286"/>
      <c r="N286"/>
      <c r="O286"/>
      <c r="P286"/>
      <c r="Q286"/>
      <c r="R286"/>
      <c r="S286"/>
      <c r="T286"/>
      <c r="U286"/>
      <c r="V286"/>
    </row>
    <row r="287" spans="2:22">
      <c r="B287" t="s">
        <v>1545</v>
      </c>
      <c r="C287"/>
      <c r="D287"/>
      <c r="E287"/>
      <c r="F287"/>
      <c r="G287"/>
      <c r="H287"/>
      <c r="I287"/>
      <c r="J287"/>
      <c r="K287"/>
      <c r="L287"/>
      <c r="M287"/>
      <c r="N287"/>
      <c r="O287"/>
      <c r="P287"/>
      <c r="Q287"/>
      <c r="R287"/>
      <c r="S287"/>
      <c r="T287"/>
      <c r="U287"/>
      <c r="V287"/>
    </row>
    <row r="288" spans="2:22">
      <c r="B288"/>
      <c r="C288"/>
      <c r="D288"/>
      <c r="E288"/>
      <c r="F288"/>
      <c r="G288"/>
      <c r="H288"/>
      <c r="I288"/>
      <c r="J288"/>
      <c r="K288"/>
      <c r="L288"/>
      <c r="M288"/>
      <c r="N288"/>
      <c r="O288"/>
      <c r="P288"/>
      <c r="Q288"/>
      <c r="R288"/>
      <c r="S288"/>
      <c r="T288"/>
      <c r="U288"/>
      <c r="V288"/>
    </row>
    <row r="289" spans="2:22">
      <c r="B289" t="s">
        <v>1546</v>
      </c>
      <c r="C289"/>
      <c r="D289"/>
      <c r="E289"/>
      <c r="F289"/>
      <c r="G289"/>
      <c r="H289"/>
      <c r="I289"/>
      <c r="J289"/>
      <c r="K289"/>
      <c r="L289"/>
      <c r="M289"/>
      <c r="N289"/>
      <c r="O289"/>
      <c r="P289"/>
      <c r="Q289"/>
      <c r="R289"/>
      <c r="S289"/>
      <c r="T289"/>
      <c r="U289"/>
      <c r="V289"/>
    </row>
    <row r="290" spans="2:22">
      <c r="B290" t="s">
        <v>1547</v>
      </c>
      <c r="C290"/>
      <c r="D290"/>
      <c r="E290"/>
      <c r="F290"/>
      <c r="G290"/>
      <c r="H290"/>
      <c r="I290"/>
      <c r="J290"/>
      <c r="K290"/>
      <c r="L290"/>
      <c r="M290"/>
      <c r="N290"/>
      <c r="O290"/>
      <c r="P290"/>
      <c r="Q290"/>
      <c r="R290"/>
      <c r="S290"/>
      <c r="T290"/>
      <c r="U290"/>
      <c r="V290"/>
    </row>
    <row r="291" spans="2:22">
      <c r="B291"/>
      <c r="C291"/>
      <c r="D291"/>
      <c r="E291"/>
      <c r="F291"/>
      <c r="G291"/>
      <c r="H291"/>
      <c r="I291"/>
      <c r="J291"/>
      <c r="K291"/>
      <c r="L291"/>
      <c r="M291"/>
      <c r="N291"/>
      <c r="O291"/>
      <c r="P291"/>
      <c r="Q291"/>
      <c r="R291"/>
      <c r="S291"/>
      <c r="T291"/>
      <c r="U291"/>
      <c r="V291"/>
    </row>
    <row r="292" spans="2:22">
      <c r="B292" s="4" t="s">
        <v>1548</v>
      </c>
      <c r="C292"/>
      <c r="D292"/>
      <c r="E292"/>
      <c r="F292"/>
      <c r="G292"/>
      <c r="H292"/>
      <c r="I292"/>
      <c r="J292"/>
      <c r="K292"/>
      <c r="L292"/>
      <c r="M292"/>
      <c r="N292"/>
      <c r="O292"/>
      <c r="P292"/>
      <c r="Q292"/>
      <c r="R292"/>
      <c r="S292"/>
      <c r="T292"/>
      <c r="U292"/>
      <c r="V292"/>
    </row>
    <row r="293" spans="2:22">
      <c r="B293" s="4" t="s">
        <v>1549</v>
      </c>
      <c r="C293"/>
      <c r="D293"/>
      <c r="E293"/>
      <c r="F293"/>
      <c r="G293"/>
      <c r="H293"/>
      <c r="I293" s="1"/>
      <c r="J293"/>
      <c r="K293"/>
      <c r="L293"/>
      <c r="M293"/>
      <c r="N293"/>
      <c r="O293"/>
      <c r="P293"/>
      <c r="Q293"/>
      <c r="R293"/>
      <c r="S293"/>
      <c r="T293"/>
      <c r="U293"/>
      <c r="V293"/>
    </row>
    <row r="294" spans="2:22">
      <c r="B294" s="4" t="s">
        <v>1550</v>
      </c>
      <c r="C294"/>
      <c r="D294"/>
      <c r="E294"/>
      <c r="F294"/>
      <c r="G294"/>
      <c r="H294"/>
      <c r="I294"/>
      <c r="J294"/>
      <c r="K294"/>
      <c r="L294"/>
      <c r="M294"/>
      <c r="N294"/>
      <c r="O294"/>
      <c r="P294"/>
      <c r="Q294"/>
      <c r="R294"/>
      <c r="S294"/>
      <c r="T294"/>
      <c r="U294"/>
      <c r="V294"/>
    </row>
    <row r="295" spans="2:22">
      <c r="B295" s="4" t="s">
        <v>1551</v>
      </c>
      <c r="C295"/>
      <c r="D295"/>
      <c r="E295"/>
      <c r="F295"/>
      <c r="G295"/>
      <c r="H295"/>
      <c r="I295"/>
      <c r="J295"/>
      <c r="K295"/>
      <c r="L295"/>
      <c r="M295"/>
      <c r="N295"/>
      <c r="O295"/>
      <c r="P295"/>
      <c r="Q295"/>
      <c r="R295"/>
      <c r="S295"/>
      <c r="T295"/>
      <c r="U295"/>
      <c r="V295"/>
    </row>
    <row r="296" spans="2:22">
      <c r="B296"/>
      <c r="C296"/>
      <c r="D296"/>
      <c r="E296"/>
      <c r="F296"/>
      <c r="G296"/>
      <c r="H296"/>
      <c r="I296"/>
      <c r="J296"/>
      <c r="K296"/>
      <c r="L296"/>
      <c r="M296"/>
      <c r="N296"/>
      <c r="O296"/>
      <c r="P296"/>
      <c r="Q296"/>
      <c r="R296"/>
      <c r="S296"/>
      <c r="T296"/>
      <c r="U296"/>
      <c r="V296"/>
    </row>
    <row r="297" spans="2:22">
      <c r="B297" t="s">
        <v>1552</v>
      </c>
      <c r="C297"/>
      <c r="D297"/>
      <c r="E297"/>
      <c r="F297"/>
      <c r="G297"/>
      <c r="H297"/>
      <c r="I297"/>
      <c r="J297"/>
      <c r="K297"/>
      <c r="L297"/>
      <c r="M297"/>
      <c r="N297"/>
      <c r="O297"/>
      <c r="P297"/>
      <c r="Q297"/>
      <c r="R297"/>
      <c r="S297"/>
      <c r="T297"/>
      <c r="U297"/>
      <c r="V297"/>
    </row>
    <row r="298" spans="2:22">
      <c r="B298"/>
      <c r="C298"/>
      <c r="D298"/>
      <c r="E298"/>
      <c r="F298"/>
      <c r="G298"/>
      <c r="H298"/>
      <c r="I298"/>
      <c r="J298"/>
      <c r="K298"/>
      <c r="L298"/>
      <c r="M298"/>
      <c r="N298"/>
      <c r="O298"/>
      <c r="P298"/>
      <c r="Q298"/>
      <c r="R298"/>
      <c r="S298"/>
      <c r="T298"/>
      <c r="U298"/>
      <c r="V298"/>
    </row>
    <row r="299" spans="2:22">
      <c r="B299"/>
      <c r="C299"/>
      <c r="D299"/>
      <c r="E299"/>
      <c r="F299"/>
      <c r="G299"/>
      <c r="H299"/>
      <c r="I299"/>
      <c r="J299"/>
      <c r="K299"/>
      <c r="L299"/>
      <c r="M299"/>
      <c r="N299"/>
      <c r="O299"/>
      <c r="P299"/>
      <c r="Q299"/>
      <c r="R299"/>
      <c r="S299"/>
      <c r="T299"/>
      <c r="U299"/>
      <c r="V299"/>
    </row>
    <row r="300" spans="2:22">
      <c r="B300"/>
      <c r="C300"/>
      <c r="D300"/>
      <c r="E300"/>
      <c r="F300"/>
      <c r="G300"/>
      <c r="H300"/>
      <c r="I300"/>
      <c r="J300"/>
      <c r="K300"/>
      <c r="L300"/>
      <c r="M300"/>
      <c r="N300"/>
      <c r="O300"/>
      <c r="P300"/>
      <c r="Q300"/>
      <c r="R300"/>
      <c r="S300"/>
      <c r="T300"/>
      <c r="U300"/>
      <c r="V300"/>
    </row>
    <row r="301" spans="2:22">
      <c r="B301"/>
      <c r="C301"/>
      <c r="D301"/>
      <c r="E301"/>
      <c r="F301"/>
      <c r="G301"/>
      <c r="H301"/>
      <c r="I301"/>
      <c r="J301"/>
      <c r="K301"/>
      <c r="L301"/>
      <c r="M301"/>
      <c r="N301"/>
      <c r="O301"/>
      <c r="P301"/>
      <c r="Q301"/>
      <c r="R301"/>
      <c r="S301"/>
      <c r="T301"/>
      <c r="U301"/>
      <c r="V301"/>
    </row>
    <row r="302" spans="2:22">
      <c r="B302"/>
      <c r="C302"/>
      <c r="D302"/>
      <c r="E302"/>
      <c r="F302"/>
      <c r="G302"/>
      <c r="H302"/>
      <c r="I302"/>
      <c r="J302"/>
      <c r="K302"/>
      <c r="L302"/>
      <c r="M302"/>
      <c r="N302"/>
      <c r="O302"/>
      <c r="P302"/>
      <c r="Q302"/>
      <c r="R302"/>
      <c r="S302"/>
      <c r="T302"/>
      <c r="U302"/>
      <c r="V302"/>
    </row>
    <row r="303" spans="2:22">
      <c r="B303"/>
      <c r="C303"/>
      <c r="D303"/>
      <c r="E303"/>
      <c r="F303"/>
      <c r="G303"/>
      <c r="H303"/>
      <c r="I303"/>
      <c r="J303"/>
      <c r="K303"/>
      <c r="L303"/>
      <c r="M303"/>
      <c r="N303"/>
      <c r="O303"/>
      <c r="P303"/>
      <c r="Q303"/>
      <c r="R303"/>
      <c r="S303"/>
      <c r="T303"/>
      <c r="U303"/>
      <c r="V303"/>
    </row>
    <row r="304" spans="2:22">
      <c r="B304" s="4"/>
      <c r="C304"/>
      <c r="D304"/>
      <c r="E304"/>
      <c r="F304"/>
      <c r="G304"/>
      <c r="H304"/>
      <c r="I304"/>
      <c r="J304"/>
      <c r="K304"/>
      <c r="L304"/>
      <c r="M304"/>
      <c r="N304"/>
      <c r="O304"/>
      <c r="P304"/>
      <c r="Q304"/>
      <c r="R304"/>
      <c r="S304"/>
      <c r="T304"/>
      <c r="U304"/>
      <c r="V304"/>
    </row>
    <row r="305" spans="2:22">
      <c r="B305"/>
      <c r="C305"/>
      <c r="D305"/>
      <c r="E305"/>
      <c r="F305"/>
      <c r="G305"/>
      <c r="H305"/>
      <c r="I305"/>
      <c r="J305"/>
      <c r="K305"/>
      <c r="L305"/>
      <c r="M305"/>
      <c r="N305"/>
      <c r="O305"/>
      <c r="P305"/>
      <c r="Q305"/>
      <c r="R305"/>
      <c r="S305"/>
      <c r="T305"/>
      <c r="U305"/>
      <c r="V305"/>
    </row>
    <row r="306" spans="2:22">
      <c r="B306" s="4"/>
      <c r="C306"/>
      <c r="D306"/>
      <c r="E306"/>
      <c r="F306"/>
      <c r="G306"/>
      <c r="H306"/>
      <c r="I306"/>
      <c r="J306"/>
      <c r="K306"/>
      <c r="L306"/>
      <c r="M306"/>
      <c r="N306"/>
      <c r="O306"/>
      <c r="P306"/>
      <c r="Q306"/>
      <c r="R306"/>
      <c r="S306"/>
      <c r="T306"/>
      <c r="U306"/>
      <c r="V306"/>
    </row>
    <row r="307" spans="2:22">
      <c r="B307"/>
      <c r="C307"/>
      <c r="D307"/>
      <c r="E307"/>
      <c r="F307"/>
      <c r="G307"/>
      <c r="H307"/>
      <c r="I307"/>
      <c r="J307"/>
      <c r="K307"/>
      <c r="L307"/>
      <c r="M307"/>
      <c r="N307"/>
      <c r="O307"/>
      <c r="P307"/>
      <c r="Q307"/>
      <c r="R307"/>
      <c r="S307"/>
      <c r="T307"/>
      <c r="U307"/>
      <c r="V307"/>
    </row>
    <row r="308" spans="2:22">
      <c r="B308"/>
      <c r="C308"/>
      <c r="D308"/>
      <c r="E308"/>
      <c r="F308"/>
      <c r="G308"/>
      <c r="H308"/>
      <c r="I308"/>
      <c r="J308"/>
      <c r="K308"/>
      <c r="L308"/>
      <c r="M308"/>
      <c r="N308"/>
      <c r="O308"/>
      <c r="P308"/>
      <c r="Q308"/>
      <c r="R308"/>
      <c r="S308"/>
      <c r="T308"/>
      <c r="U308"/>
      <c r="V308"/>
    </row>
    <row r="309" spans="2:22">
      <c r="B309" s="10" t="s">
        <v>1553</v>
      </c>
      <c r="C309"/>
      <c r="D309"/>
      <c r="E309"/>
      <c r="F309"/>
      <c r="G309"/>
      <c r="H309"/>
      <c r="I309"/>
      <c r="J309"/>
      <c r="K309"/>
      <c r="L309"/>
      <c r="M309"/>
      <c r="N309"/>
      <c r="O309"/>
      <c r="P309"/>
      <c r="Q309"/>
      <c r="R309"/>
      <c r="S309"/>
      <c r="T309"/>
      <c r="U309"/>
      <c r="V309"/>
    </row>
    <row r="310" spans="2:22">
      <c r="B310" s="10" t="s">
        <v>1554</v>
      </c>
      <c r="C310"/>
      <c r="D310"/>
      <c r="E310"/>
      <c r="F310"/>
      <c r="G310"/>
      <c r="H310"/>
      <c r="I310"/>
      <c r="J310"/>
      <c r="K310"/>
      <c r="L310"/>
      <c r="M310"/>
      <c r="N310"/>
      <c r="O310"/>
      <c r="P310"/>
      <c r="Q310"/>
      <c r="R310"/>
      <c r="S310"/>
      <c r="T310"/>
      <c r="U310"/>
      <c r="V310"/>
    </row>
    <row r="311" spans="2:22">
      <c r="B311"/>
      <c r="C311"/>
      <c r="D311"/>
      <c r="E311"/>
      <c r="F311"/>
      <c r="G311"/>
      <c r="H311"/>
      <c r="I311"/>
      <c r="J311"/>
      <c r="K311"/>
      <c r="L311"/>
      <c r="M311"/>
      <c r="N311"/>
      <c r="O311"/>
      <c r="P311"/>
      <c r="Q311"/>
      <c r="R311"/>
      <c r="S311"/>
      <c r="T311"/>
      <c r="U311"/>
      <c r="V311"/>
    </row>
    <row r="312" spans="2:22">
      <c r="B312"/>
      <c r="C312"/>
      <c r="D312"/>
      <c r="E312"/>
      <c r="F312"/>
      <c r="G312"/>
      <c r="H312"/>
      <c r="I312"/>
      <c r="J312"/>
      <c r="K312"/>
      <c r="L312"/>
      <c r="M312"/>
      <c r="N312"/>
      <c r="O312"/>
      <c r="P312"/>
      <c r="Q312"/>
      <c r="R312"/>
      <c r="S312"/>
      <c r="T312"/>
      <c r="U312"/>
      <c r="V312"/>
    </row>
    <row r="313" spans="2:22">
      <c r="B313" s="1" t="s">
        <v>1555</v>
      </c>
      <c r="C313"/>
      <c r="D313"/>
      <c r="E313"/>
      <c r="F313"/>
      <c r="G313"/>
      <c r="H313"/>
      <c r="I313"/>
      <c r="J313"/>
      <c r="K313"/>
      <c r="L313"/>
      <c r="M313"/>
      <c r="N313"/>
      <c r="O313"/>
      <c r="P313"/>
      <c r="Q313"/>
      <c r="R313"/>
      <c r="S313"/>
      <c r="T313"/>
      <c r="U313"/>
      <c r="V313"/>
    </row>
    <row r="314" spans="2:22">
      <c r="B314" s="10" t="s">
        <v>1556</v>
      </c>
      <c r="C314"/>
      <c r="D314"/>
      <c r="E314"/>
      <c r="F314"/>
      <c r="G314"/>
      <c r="H314"/>
      <c r="I314"/>
      <c r="J314"/>
      <c r="K314"/>
      <c r="L314"/>
      <c r="M314"/>
      <c r="N314"/>
      <c r="O314"/>
      <c r="P314"/>
      <c r="Q314"/>
      <c r="R314"/>
      <c r="S314"/>
      <c r="T314"/>
      <c r="U314"/>
      <c r="V314"/>
    </row>
    <row r="315" spans="2:22">
      <c r="B315" s="10" t="s">
        <v>1557</v>
      </c>
      <c r="C315"/>
      <c r="D315"/>
      <c r="E315"/>
      <c r="F315"/>
      <c r="G315"/>
      <c r="H315"/>
      <c r="I315"/>
      <c r="J315"/>
      <c r="K315"/>
      <c r="L315"/>
      <c r="M315"/>
      <c r="N315"/>
      <c r="O315"/>
      <c r="P315"/>
      <c r="Q315"/>
      <c r="R315"/>
      <c r="S315"/>
      <c r="T315"/>
      <c r="U315"/>
      <c r="V315"/>
    </row>
    <row r="316" spans="2:22">
      <c r="B316"/>
      <c r="C316"/>
      <c r="D316"/>
      <c r="E316"/>
      <c r="F316"/>
      <c r="G316"/>
      <c r="H316"/>
      <c r="I316"/>
      <c r="J316"/>
      <c r="K316"/>
      <c r="L316"/>
      <c r="M316"/>
      <c r="N316"/>
      <c r="O316"/>
      <c r="P316"/>
      <c r="Q316"/>
      <c r="R316"/>
      <c r="S316"/>
      <c r="T316"/>
      <c r="U316"/>
      <c r="V316"/>
    </row>
    <row r="317" spans="2:22">
      <c r="B317" s="1" t="s">
        <v>1577</v>
      </c>
      <c r="C317"/>
      <c r="D317"/>
      <c r="E317"/>
      <c r="F317"/>
      <c r="G317"/>
      <c r="H317"/>
      <c r="I317"/>
      <c r="J317"/>
      <c r="K317"/>
      <c r="L317"/>
      <c r="M317"/>
      <c r="N317"/>
      <c r="O317"/>
      <c r="P317"/>
      <c r="Q317"/>
      <c r="R317"/>
      <c r="S317"/>
      <c r="T317"/>
      <c r="U317"/>
      <c r="V317"/>
    </row>
    <row r="318" spans="2:22">
      <c r="B318" s="10" t="s">
        <v>1558</v>
      </c>
      <c r="C318"/>
      <c r="D318"/>
      <c r="E318"/>
      <c r="F318"/>
      <c r="G318"/>
      <c r="H318"/>
      <c r="I318"/>
      <c r="J318"/>
      <c r="K318"/>
      <c r="L318"/>
      <c r="M318"/>
      <c r="N318"/>
      <c r="O318"/>
      <c r="P318"/>
      <c r="Q318"/>
      <c r="R318"/>
      <c r="S318"/>
      <c r="T318"/>
      <c r="U318"/>
      <c r="V318"/>
    </row>
    <row r="319" spans="2:22">
      <c r="B319" s="10" t="s">
        <v>1559</v>
      </c>
      <c r="C319"/>
      <c r="D319"/>
      <c r="E319"/>
      <c r="F319"/>
      <c r="G319"/>
      <c r="H319"/>
      <c r="I319"/>
      <c r="J319"/>
      <c r="K319"/>
      <c r="L319"/>
      <c r="M319"/>
      <c r="N319"/>
      <c r="O319"/>
      <c r="P319"/>
      <c r="Q319"/>
      <c r="R319"/>
      <c r="S319"/>
      <c r="T319"/>
      <c r="U319"/>
      <c r="V319"/>
    </row>
    <row r="320" spans="2:22">
      <c r="B320" s="10"/>
      <c r="C320"/>
      <c r="D320"/>
      <c r="E320"/>
      <c r="F320"/>
      <c r="G320"/>
      <c r="H320"/>
      <c r="I320"/>
      <c r="J320"/>
      <c r="K320"/>
      <c r="L320"/>
      <c r="M320"/>
      <c r="N320"/>
      <c r="O320"/>
      <c r="P320"/>
      <c r="Q320"/>
      <c r="R320"/>
      <c r="S320"/>
      <c r="T320"/>
      <c r="U320"/>
      <c r="V320"/>
    </row>
    <row r="321" spans="2:22">
      <c r="B321" s="10" t="s">
        <v>1560</v>
      </c>
      <c r="C321"/>
      <c r="D321"/>
      <c r="E321"/>
      <c r="F321"/>
      <c r="G321"/>
      <c r="H321"/>
      <c r="I321"/>
      <c r="J321"/>
      <c r="K321"/>
      <c r="L321"/>
      <c r="M321"/>
      <c r="N321"/>
      <c r="O321"/>
      <c r="P321"/>
      <c r="Q321"/>
      <c r="R321"/>
      <c r="S321"/>
      <c r="T321"/>
      <c r="U321"/>
      <c r="V321"/>
    </row>
    <row r="322" spans="2:22">
      <c r="B322" s="10" t="s">
        <v>1561</v>
      </c>
      <c r="C322"/>
      <c r="D322"/>
      <c r="E322"/>
      <c r="F322"/>
      <c r="G322"/>
      <c r="H322"/>
      <c r="I322"/>
      <c r="J322"/>
      <c r="K322"/>
      <c r="L322"/>
      <c r="M322"/>
      <c r="N322"/>
      <c r="O322"/>
      <c r="P322"/>
      <c r="Q322"/>
      <c r="R322"/>
      <c r="S322"/>
      <c r="T322"/>
      <c r="U322"/>
      <c r="V322"/>
    </row>
    <row r="323" spans="2:22">
      <c r="B323" s="10" t="s">
        <v>1562</v>
      </c>
      <c r="C323"/>
      <c r="D323"/>
      <c r="E323"/>
      <c r="F323"/>
      <c r="G323"/>
      <c r="H323"/>
      <c r="I323"/>
      <c r="J323"/>
      <c r="K323"/>
      <c r="L323"/>
      <c r="M323"/>
      <c r="N323"/>
      <c r="O323"/>
      <c r="P323"/>
      <c r="Q323"/>
      <c r="R323"/>
      <c r="S323"/>
      <c r="T323"/>
      <c r="U323"/>
      <c r="V323"/>
    </row>
    <row r="324" spans="2:22">
      <c r="B324" s="10"/>
      <c r="C324"/>
      <c r="D324"/>
      <c r="E324"/>
      <c r="F324"/>
      <c r="G324"/>
      <c r="H324"/>
      <c r="I324"/>
      <c r="J324"/>
      <c r="K324"/>
      <c r="L324"/>
      <c r="M324"/>
      <c r="N324"/>
      <c r="O324"/>
      <c r="P324"/>
      <c r="Q324"/>
      <c r="R324"/>
      <c r="S324"/>
      <c r="T324"/>
      <c r="U324"/>
      <c r="V324"/>
    </row>
    <row r="325" spans="2:22">
      <c r="B325" s="1" t="s">
        <v>1578</v>
      </c>
      <c r="C325"/>
      <c r="D325"/>
      <c r="E325"/>
      <c r="F325"/>
      <c r="G325"/>
      <c r="H325"/>
      <c r="I325"/>
      <c r="J325"/>
      <c r="K325"/>
      <c r="L325"/>
      <c r="M325"/>
      <c r="N325"/>
      <c r="O325"/>
      <c r="P325"/>
      <c r="Q325"/>
      <c r="R325"/>
      <c r="S325"/>
      <c r="T325"/>
      <c r="U325"/>
      <c r="V325"/>
    </row>
    <row r="326" spans="2:22">
      <c r="B326" s="10" t="s">
        <v>1563</v>
      </c>
      <c r="C326"/>
      <c r="D326"/>
      <c r="E326"/>
      <c r="F326"/>
      <c r="G326"/>
      <c r="H326"/>
      <c r="I326"/>
      <c r="J326"/>
      <c r="K326"/>
      <c r="L326"/>
      <c r="M326"/>
      <c r="N326"/>
      <c r="O326"/>
      <c r="P326"/>
      <c r="Q326"/>
      <c r="R326"/>
      <c r="S326"/>
      <c r="T326"/>
      <c r="U326"/>
      <c r="V326"/>
    </row>
    <row r="327" spans="2:22">
      <c r="B327" s="10" t="s">
        <v>1564</v>
      </c>
      <c r="C327"/>
      <c r="D327"/>
      <c r="E327"/>
      <c r="F327"/>
      <c r="G327"/>
      <c r="H327"/>
      <c r="I327"/>
      <c r="J327"/>
      <c r="K327"/>
      <c r="L327"/>
      <c r="M327"/>
      <c r="N327"/>
      <c r="O327"/>
      <c r="P327"/>
      <c r="Q327"/>
      <c r="R327"/>
      <c r="S327"/>
      <c r="T327"/>
      <c r="U327"/>
      <c r="V327"/>
    </row>
    <row r="328" spans="2:22">
      <c r="B328" s="10" t="s">
        <v>1565</v>
      </c>
      <c r="C328"/>
      <c r="D328"/>
      <c r="E328"/>
      <c r="F328"/>
      <c r="G328"/>
      <c r="H328"/>
      <c r="I328"/>
      <c r="J328"/>
      <c r="K328"/>
      <c r="L328"/>
      <c r="M328"/>
      <c r="N328"/>
      <c r="O328"/>
      <c r="P328"/>
      <c r="Q328"/>
      <c r="R328"/>
      <c r="S328"/>
      <c r="T328"/>
      <c r="U328"/>
      <c r="V328"/>
    </row>
    <row r="329" spans="2:22">
      <c r="B329" t="s">
        <v>1566</v>
      </c>
      <c r="C329"/>
      <c r="D329"/>
      <c r="E329"/>
      <c r="F329"/>
      <c r="G329"/>
      <c r="H329"/>
      <c r="I329"/>
      <c r="J329"/>
      <c r="K329"/>
      <c r="L329"/>
      <c r="M329"/>
      <c r="N329"/>
      <c r="O329"/>
      <c r="P329"/>
      <c r="Q329"/>
      <c r="R329"/>
      <c r="S329"/>
      <c r="T329"/>
      <c r="U329"/>
      <c r="V329"/>
    </row>
    <row r="330" spans="2:22">
      <c r="B330" t="s">
        <v>1567</v>
      </c>
      <c r="C330"/>
      <c r="D330"/>
      <c r="E330"/>
      <c r="F330"/>
      <c r="G330"/>
      <c r="H330"/>
      <c r="I330"/>
      <c r="J330"/>
      <c r="K330"/>
      <c r="L330"/>
      <c r="M330"/>
      <c r="N330"/>
      <c r="O330"/>
      <c r="P330"/>
      <c r="Q330"/>
      <c r="R330"/>
      <c r="S330"/>
      <c r="T330"/>
      <c r="U330"/>
      <c r="V330"/>
    </row>
    <row r="331" spans="2:22">
      <c r="B331" s="4" t="s">
        <v>1568</v>
      </c>
      <c r="C331"/>
      <c r="D331"/>
      <c r="E331"/>
      <c r="F331"/>
      <c r="G331"/>
      <c r="H331"/>
      <c r="I331"/>
      <c r="J331"/>
      <c r="K331"/>
      <c r="L331"/>
      <c r="M331"/>
      <c r="N331"/>
      <c r="O331"/>
      <c r="P331"/>
      <c r="Q331"/>
      <c r="R331"/>
      <c r="S331"/>
      <c r="T331"/>
      <c r="U331"/>
      <c r="V331"/>
    </row>
    <row r="332" spans="2:22">
      <c r="B332" s="4" t="s">
        <v>1569</v>
      </c>
      <c r="C332"/>
      <c r="D332"/>
      <c r="E332"/>
      <c r="F332"/>
      <c r="G332"/>
      <c r="H332"/>
      <c r="I332"/>
      <c r="J332"/>
      <c r="K332"/>
      <c r="L332"/>
      <c r="M332"/>
      <c r="N332"/>
      <c r="O332"/>
      <c r="P332"/>
      <c r="Q332"/>
      <c r="R332"/>
      <c r="S332"/>
      <c r="T332"/>
      <c r="U332"/>
      <c r="V332"/>
    </row>
    <row r="333" spans="2:22">
      <c r="B333" s="4" t="s">
        <v>1570</v>
      </c>
      <c r="C333"/>
      <c r="D333"/>
      <c r="E333"/>
      <c r="F333"/>
      <c r="G333"/>
      <c r="H333"/>
      <c r="I333"/>
      <c r="J333"/>
      <c r="K333"/>
      <c r="L333"/>
      <c r="M333"/>
      <c r="N333"/>
      <c r="O333"/>
      <c r="P333"/>
      <c r="Q333"/>
      <c r="R333"/>
      <c r="S333"/>
      <c r="T333"/>
      <c r="U333"/>
      <c r="V333"/>
    </row>
    <row r="334" spans="2:22">
      <c r="B334" s="4"/>
      <c r="C334"/>
      <c r="D334"/>
      <c r="E334"/>
      <c r="F334"/>
      <c r="G334"/>
      <c r="H334"/>
      <c r="I334"/>
      <c r="J334"/>
      <c r="K334"/>
      <c r="L334"/>
      <c r="M334"/>
      <c r="N334"/>
      <c r="O334"/>
      <c r="P334"/>
      <c r="Q334"/>
      <c r="R334"/>
      <c r="S334"/>
      <c r="T334"/>
      <c r="U334"/>
      <c r="V334"/>
    </row>
    <row r="335" spans="2:22">
      <c r="B335" s="4" t="s">
        <v>1571</v>
      </c>
      <c r="C335"/>
      <c r="D335"/>
      <c r="E335"/>
      <c r="F335"/>
      <c r="G335"/>
      <c r="H335"/>
      <c r="I335"/>
      <c r="J335"/>
      <c r="K335"/>
      <c r="L335"/>
      <c r="M335"/>
      <c r="N335"/>
      <c r="O335"/>
      <c r="P335"/>
      <c r="Q335"/>
      <c r="R335"/>
      <c r="S335"/>
      <c r="T335"/>
      <c r="U335"/>
      <c r="V335"/>
    </row>
    <row r="336" spans="2:22">
      <c r="B336" t="s">
        <v>1572</v>
      </c>
      <c r="C336"/>
      <c r="D336"/>
      <c r="E336"/>
      <c r="F336"/>
      <c r="G336"/>
      <c r="H336"/>
      <c r="I336"/>
      <c r="J336"/>
      <c r="K336"/>
      <c r="L336"/>
      <c r="M336"/>
      <c r="N336"/>
      <c r="O336"/>
      <c r="P336"/>
      <c r="Q336"/>
      <c r="R336"/>
      <c r="S336"/>
      <c r="T336"/>
      <c r="U336"/>
      <c r="V336"/>
    </row>
    <row r="337" spans="1:22">
      <c r="B337" t="s">
        <v>1573</v>
      </c>
      <c r="C337"/>
      <c r="D337"/>
      <c r="E337"/>
      <c r="F337"/>
      <c r="G337"/>
      <c r="H337"/>
      <c r="I337"/>
      <c r="J337"/>
      <c r="K337"/>
      <c r="L337"/>
      <c r="M337"/>
      <c r="N337"/>
      <c r="O337"/>
      <c r="P337"/>
      <c r="Q337"/>
      <c r="R337"/>
      <c r="S337"/>
      <c r="T337"/>
      <c r="U337"/>
      <c r="V337"/>
    </row>
    <row r="338" spans="1:22">
      <c r="B338"/>
      <c r="C338"/>
      <c r="D338"/>
      <c r="E338"/>
      <c r="F338"/>
      <c r="G338"/>
      <c r="H338"/>
      <c r="I338"/>
      <c r="J338"/>
      <c r="K338"/>
      <c r="L338"/>
      <c r="M338"/>
      <c r="N338"/>
      <c r="O338"/>
      <c r="P338"/>
      <c r="Q338"/>
      <c r="R338"/>
      <c r="S338"/>
      <c r="T338"/>
      <c r="U338"/>
      <c r="V338"/>
    </row>
    <row r="339" spans="1:22">
      <c r="B339" t="s">
        <v>1574</v>
      </c>
      <c r="C339"/>
      <c r="D339"/>
      <c r="E339"/>
      <c r="F339"/>
      <c r="G339"/>
      <c r="H339"/>
      <c r="I339"/>
      <c r="J339"/>
      <c r="K339"/>
      <c r="L339"/>
      <c r="M339"/>
      <c r="N339"/>
      <c r="O339"/>
      <c r="P339"/>
      <c r="Q339"/>
      <c r="R339"/>
      <c r="S339"/>
      <c r="T339"/>
      <c r="U339"/>
      <c r="V339"/>
    </row>
    <row r="340" spans="1:22">
      <c r="B340" s="350" t="s">
        <v>1575</v>
      </c>
      <c r="C340"/>
      <c r="D340"/>
      <c r="E340"/>
      <c r="F340"/>
      <c r="G340"/>
      <c r="H340"/>
      <c r="I340"/>
      <c r="J340"/>
      <c r="K340"/>
      <c r="L340"/>
      <c r="M340"/>
      <c r="N340"/>
      <c r="O340"/>
      <c r="P340"/>
      <c r="Q340"/>
      <c r="R340"/>
      <c r="S340"/>
      <c r="T340"/>
      <c r="U340"/>
      <c r="V340"/>
    </row>
    <row r="341" spans="1:22">
      <c r="B341" t="s">
        <v>1576</v>
      </c>
      <c r="C341"/>
      <c r="D341"/>
      <c r="E341"/>
      <c r="F341"/>
      <c r="G341"/>
      <c r="H341"/>
      <c r="I341"/>
      <c r="J341"/>
      <c r="K341"/>
      <c r="L341"/>
      <c r="M341"/>
      <c r="N341"/>
      <c r="O341"/>
      <c r="P341"/>
      <c r="Q341"/>
      <c r="R341"/>
      <c r="S341"/>
      <c r="T341"/>
      <c r="U341"/>
      <c r="V341"/>
    </row>
    <row r="342" spans="1:22">
      <c r="B342" s="350"/>
      <c r="C342"/>
      <c r="D342"/>
      <c r="E342"/>
      <c r="F342"/>
      <c r="G342"/>
      <c r="H342"/>
      <c r="I342"/>
      <c r="J342"/>
      <c r="K342"/>
      <c r="L342"/>
      <c r="M342"/>
      <c r="N342"/>
      <c r="O342"/>
      <c r="P342"/>
      <c r="Q342"/>
      <c r="R342"/>
      <c r="S342"/>
      <c r="T342"/>
      <c r="U342"/>
      <c r="V342"/>
    </row>
    <row r="344" spans="1:22">
      <c r="C344" s="171"/>
      <c r="D344" s="171"/>
      <c r="E344" s="171"/>
      <c r="F344" s="171"/>
      <c r="G344" s="171"/>
      <c r="H344" s="171"/>
      <c r="I344" s="171"/>
      <c r="J344" s="171"/>
      <c r="K344" s="171"/>
    </row>
    <row r="345" spans="1:22">
      <c r="A345" s="170" t="s">
        <v>1768</v>
      </c>
      <c r="B345" s="16" t="s">
        <v>1766</v>
      </c>
      <c r="C345" s="16"/>
      <c r="D345" s="16"/>
      <c r="E345" s="16"/>
      <c r="F345" s="16"/>
      <c r="G345" s="16"/>
      <c r="H345" s="16"/>
      <c r="I345" s="16"/>
      <c r="J345" s="16"/>
      <c r="K345" s="16"/>
    </row>
    <row r="346" spans="1:22" ht="18" thickBot="1">
      <c r="B346" s="171"/>
      <c r="C346" s="171"/>
      <c r="D346" s="261"/>
      <c r="E346" s="261"/>
      <c r="F346" s="261"/>
      <c r="G346" s="261"/>
      <c r="H346" s="198"/>
      <c r="I346" s="261"/>
      <c r="J346" s="261"/>
      <c r="K346" s="261"/>
    </row>
    <row r="347" spans="1:22" ht="18.600000000000001" thickTop="1" thickBot="1">
      <c r="B347" s="262"/>
      <c r="C347" s="263">
        <v>2012</v>
      </c>
      <c r="D347" s="264">
        <v>2013</v>
      </c>
      <c r="E347" s="265">
        <v>2014</v>
      </c>
      <c r="F347" s="265">
        <v>2015</v>
      </c>
      <c r="G347" s="266">
        <v>2016</v>
      </c>
      <c r="H347" s="263">
        <v>2017</v>
      </c>
      <c r="I347" s="264">
        <v>2018</v>
      </c>
      <c r="J347" s="265">
        <v>2019</v>
      </c>
      <c r="K347" s="266">
        <v>2020</v>
      </c>
      <c r="L347" s="263">
        <v>2021</v>
      </c>
      <c r="M347" s="263">
        <v>2022</v>
      </c>
      <c r="N347" s="263">
        <v>2023</v>
      </c>
    </row>
    <row r="348" spans="1:22" ht="18" thickTop="1">
      <c r="B348" s="267" t="s">
        <v>1357</v>
      </c>
      <c r="C348" s="170">
        <v>2566</v>
      </c>
      <c r="D348" s="268">
        <v>4073</v>
      </c>
      <c r="E348" s="170">
        <v>12754</v>
      </c>
      <c r="F348" s="170">
        <v>12135</v>
      </c>
      <c r="G348" s="269">
        <v>13685</v>
      </c>
      <c r="H348" s="170">
        <v>10728</v>
      </c>
      <c r="I348" s="268">
        <v>9457</v>
      </c>
      <c r="J348" s="170">
        <v>10179</v>
      </c>
      <c r="K348" s="269">
        <v>16497</v>
      </c>
      <c r="L348" s="170">
        <v>13670</v>
      </c>
      <c r="M348" s="170">
        <v>8712</v>
      </c>
      <c r="N348" s="170">
        <v>8943</v>
      </c>
    </row>
    <row r="349" spans="1:22">
      <c r="B349" s="267" t="s">
        <v>1358</v>
      </c>
      <c r="C349" s="170">
        <v>6839</v>
      </c>
      <c r="D349" s="270">
        <v>8048</v>
      </c>
      <c r="E349" s="260">
        <v>16507</v>
      </c>
      <c r="F349" s="260">
        <v>18071</v>
      </c>
      <c r="G349" s="271">
        <v>18942</v>
      </c>
      <c r="H349" s="170">
        <v>16568</v>
      </c>
      <c r="I349" s="270">
        <v>14759</v>
      </c>
      <c r="J349" s="260">
        <v>17942</v>
      </c>
      <c r="K349" s="271">
        <v>27004</v>
      </c>
      <c r="L349" s="170">
        <v>23483</v>
      </c>
      <c r="M349" s="170">
        <v>16682</v>
      </c>
      <c r="N349" s="170">
        <v>17045</v>
      </c>
    </row>
    <row r="350" spans="1:22">
      <c r="B350" s="267"/>
      <c r="D350" s="268"/>
      <c r="G350" s="269"/>
      <c r="I350" s="268"/>
      <c r="K350" s="269"/>
    </row>
    <row r="351" spans="1:22">
      <c r="B351" s="272" t="s">
        <v>1359</v>
      </c>
      <c r="D351" s="268"/>
      <c r="G351" s="269"/>
      <c r="I351" s="268"/>
      <c r="K351" s="269"/>
    </row>
    <row r="352" spans="1:22">
      <c r="B352" s="267" t="s">
        <v>1360</v>
      </c>
      <c r="C352" s="170">
        <v>175</v>
      </c>
      <c r="D352" s="273">
        <v>835</v>
      </c>
      <c r="E352" s="274">
        <v>1914</v>
      </c>
      <c r="F352" s="274">
        <v>3822</v>
      </c>
      <c r="G352" s="275">
        <v>7340</v>
      </c>
      <c r="H352" s="170">
        <v>6343</v>
      </c>
      <c r="I352" s="273">
        <v>7952</v>
      </c>
      <c r="J352" s="274">
        <v>2139</v>
      </c>
      <c r="K352" s="275">
        <v>4022</v>
      </c>
      <c r="L352" s="170">
        <v>3398</v>
      </c>
      <c r="M352" s="170">
        <v>6334</v>
      </c>
      <c r="N352" s="170">
        <v>5216</v>
      </c>
    </row>
    <row r="353" spans="2:14">
      <c r="B353" s="267" t="s">
        <v>1361</v>
      </c>
      <c r="C353" s="170">
        <v>14110</v>
      </c>
      <c r="D353" s="268">
        <v>14876</v>
      </c>
      <c r="E353" s="170">
        <v>16721</v>
      </c>
      <c r="F353" s="170">
        <v>20488</v>
      </c>
      <c r="G353" s="269">
        <v>29294</v>
      </c>
      <c r="H353" s="170">
        <v>34576</v>
      </c>
      <c r="I353" s="268">
        <v>34612</v>
      </c>
      <c r="J353" s="170">
        <v>35591</v>
      </c>
      <c r="K353" s="269">
        <v>38672</v>
      </c>
      <c r="L353" s="170">
        <v>40644</v>
      </c>
      <c r="M353" s="170">
        <v>46278</v>
      </c>
      <c r="N353" s="170">
        <v>51629</v>
      </c>
    </row>
    <row r="354" spans="2:14">
      <c r="B354" s="267" t="s">
        <v>940</v>
      </c>
      <c r="C354" s="170">
        <v>57</v>
      </c>
      <c r="D354" s="268">
        <v>19</v>
      </c>
      <c r="E354" s="170">
        <v>26</v>
      </c>
      <c r="F354" s="170">
        <v>12</v>
      </c>
      <c r="G354" s="269">
        <v>6</v>
      </c>
      <c r="H354" s="170">
        <v>6</v>
      </c>
      <c r="I354" s="268">
        <v>4</v>
      </c>
      <c r="J354" s="170">
        <v>15</v>
      </c>
      <c r="K354" s="269">
        <v>13</v>
      </c>
      <c r="L354" s="170">
        <v>13</v>
      </c>
      <c r="M354" s="170">
        <v>5</v>
      </c>
      <c r="N354" s="170">
        <v>6</v>
      </c>
    </row>
    <row r="355" spans="2:14">
      <c r="B355" s="267" t="s">
        <v>941</v>
      </c>
      <c r="C355" s="170">
        <v>0.71</v>
      </c>
      <c r="D355" s="268">
        <v>1.07</v>
      </c>
      <c r="E355" s="170">
        <v>2.99</v>
      </c>
      <c r="F355" s="170">
        <v>2.17</v>
      </c>
      <c r="G355" s="269">
        <v>1.52</v>
      </c>
      <c r="H355" s="170">
        <v>1.01</v>
      </c>
      <c r="I355" s="268">
        <v>0.89</v>
      </c>
      <c r="J355" s="170">
        <v>0.93</v>
      </c>
      <c r="K355" s="269">
        <v>1.4</v>
      </c>
      <c r="L355" s="170">
        <v>1.1000000000000001</v>
      </c>
      <c r="M355" s="170">
        <v>0.62</v>
      </c>
      <c r="N355" s="170">
        <v>0.56999999999999995</v>
      </c>
    </row>
    <row r="356" spans="2:14">
      <c r="B356" s="267" t="s">
        <v>1362</v>
      </c>
      <c r="C356" s="276">
        <v>1.2E-2</v>
      </c>
      <c r="D356" s="277">
        <v>5.6000000000000001E-2</v>
      </c>
      <c r="E356" s="276">
        <v>0.114</v>
      </c>
      <c r="F356" s="276">
        <v>0.182</v>
      </c>
      <c r="G356" s="278">
        <v>0.23599999999999999</v>
      </c>
      <c r="H356" s="276">
        <v>0.183</v>
      </c>
      <c r="I356" s="279">
        <v>0.23</v>
      </c>
      <c r="J356" s="276">
        <v>0.06</v>
      </c>
      <c r="K356" s="278">
        <v>0.106</v>
      </c>
      <c r="L356" s="276">
        <v>8.5000000000000006E-2</v>
      </c>
      <c r="M356" s="276">
        <v>0.14000000000000001</v>
      </c>
      <c r="N356" s="276">
        <v>0.10299999999999999</v>
      </c>
    </row>
    <row r="357" spans="2:14">
      <c r="B357" s="267" t="s">
        <v>1363</v>
      </c>
      <c r="C357" s="170">
        <v>882</v>
      </c>
      <c r="D357" s="268">
        <v>1084</v>
      </c>
      <c r="E357" s="170">
        <v>1404</v>
      </c>
      <c r="F357" s="170">
        <v>1792</v>
      </c>
      <c r="G357" s="269">
        <v>3675</v>
      </c>
      <c r="H357" s="170">
        <v>3912</v>
      </c>
      <c r="I357" s="268">
        <v>4492</v>
      </c>
      <c r="J357" s="170">
        <v>1490</v>
      </c>
      <c r="K357" s="269">
        <v>2612</v>
      </c>
      <c r="L357" s="170">
        <v>3585</v>
      </c>
      <c r="M357" s="170">
        <v>3968</v>
      </c>
      <c r="N357" s="170">
        <v>3910</v>
      </c>
    </row>
    <row r="358" spans="2:14">
      <c r="B358" s="267" t="s">
        <v>928</v>
      </c>
      <c r="C358" s="170">
        <v>579</v>
      </c>
      <c r="D358" s="268">
        <v>297</v>
      </c>
      <c r="E358" s="170">
        <v>628</v>
      </c>
      <c r="F358" s="170">
        <v>2490</v>
      </c>
      <c r="G358" s="269">
        <v>407</v>
      </c>
      <c r="H358" s="170">
        <v>278</v>
      </c>
      <c r="I358" s="268">
        <v>1775</v>
      </c>
      <c r="J358" s="170">
        <v>1363</v>
      </c>
      <c r="K358" s="269">
        <v>1342</v>
      </c>
      <c r="L358" s="170">
        <v>1878</v>
      </c>
      <c r="M358" s="170">
        <v>3516</v>
      </c>
      <c r="N358" s="170">
        <v>603</v>
      </c>
    </row>
    <row r="359" spans="2:14">
      <c r="B359" s="267"/>
      <c r="D359" s="268"/>
      <c r="G359" s="269"/>
      <c r="I359" s="268"/>
      <c r="K359" s="269"/>
    </row>
    <row r="360" spans="2:14">
      <c r="B360" s="272" t="s">
        <v>1364</v>
      </c>
      <c r="D360" s="268"/>
      <c r="G360" s="269"/>
      <c r="I360" s="268"/>
      <c r="K360" s="269"/>
    </row>
    <row r="361" spans="2:14">
      <c r="B361" s="267" t="s">
        <v>1365</v>
      </c>
      <c r="C361" s="170">
        <v>6466</v>
      </c>
      <c r="D361" s="268">
        <v>6848</v>
      </c>
      <c r="E361" s="170">
        <v>8016</v>
      </c>
      <c r="F361" s="170">
        <v>9458</v>
      </c>
      <c r="G361" s="269">
        <v>17241</v>
      </c>
      <c r="H361" s="170">
        <v>18330</v>
      </c>
      <c r="I361" s="268">
        <v>15968</v>
      </c>
      <c r="J361" s="170">
        <v>7706</v>
      </c>
      <c r="K361" s="269">
        <v>12004</v>
      </c>
      <c r="L361" s="170">
        <v>16084</v>
      </c>
      <c r="M361" s="170">
        <v>22784</v>
      </c>
      <c r="N361" s="170">
        <v>20294</v>
      </c>
    </row>
    <row r="362" spans="2:14">
      <c r="B362" s="267" t="s">
        <v>1366</v>
      </c>
      <c r="C362" s="170">
        <v>368</v>
      </c>
      <c r="D362" s="268">
        <v>558</v>
      </c>
      <c r="E362" s="170">
        <v>803</v>
      </c>
      <c r="F362" s="170">
        <v>1145</v>
      </c>
      <c r="G362" s="269">
        <v>3048</v>
      </c>
      <c r="H362" s="170">
        <v>3245</v>
      </c>
      <c r="I362" s="268">
        <v>3802</v>
      </c>
      <c r="J362" s="170">
        <v>715</v>
      </c>
      <c r="K362" s="269">
        <v>2090</v>
      </c>
      <c r="L362" s="170">
        <v>3108</v>
      </c>
      <c r="M362" s="170">
        <v>3451</v>
      </c>
      <c r="N362" s="170">
        <v>3405</v>
      </c>
    </row>
    <row r="363" spans="2:14">
      <c r="B363" s="267" t="s">
        <v>1367</v>
      </c>
      <c r="C363" s="170">
        <v>45</v>
      </c>
      <c r="D363" s="268">
        <v>213</v>
      </c>
      <c r="E363" s="170">
        <v>489</v>
      </c>
      <c r="F363" s="170">
        <v>1018</v>
      </c>
      <c r="G363" s="269">
        <v>2123</v>
      </c>
      <c r="H363" s="170">
        <v>1952</v>
      </c>
      <c r="I363" s="268">
        <v>2452</v>
      </c>
      <c r="J363" s="170">
        <v>661</v>
      </c>
      <c r="K363" s="269">
        <v>1242</v>
      </c>
      <c r="L363" s="170">
        <v>1050</v>
      </c>
      <c r="M363" s="170">
        <v>1957</v>
      </c>
      <c r="N363" s="170">
        <v>1611</v>
      </c>
    </row>
    <row r="364" spans="2:14">
      <c r="B364" s="267" t="s">
        <v>1368</v>
      </c>
      <c r="C364" s="170">
        <v>109</v>
      </c>
      <c r="D364" s="268">
        <v>1045</v>
      </c>
      <c r="E364" s="170">
        <v>1640</v>
      </c>
      <c r="F364" s="170">
        <v>1808</v>
      </c>
      <c r="G364" s="269">
        <v>1059</v>
      </c>
      <c r="H364" s="170">
        <v>1113</v>
      </c>
      <c r="I364" s="268">
        <v>2561</v>
      </c>
      <c r="J364" s="170">
        <v>-687</v>
      </c>
      <c r="K364" s="269">
        <v>-1144</v>
      </c>
      <c r="L364" s="170">
        <v>2242</v>
      </c>
      <c r="M364" s="170">
        <v>4285</v>
      </c>
      <c r="N364" s="170">
        <v>1285</v>
      </c>
    </row>
    <row r="365" spans="2:14">
      <c r="B365" s="267" t="s">
        <v>1369</v>
      </c>
      <c r="C365" s="170">
        <v>60</v>
      </c>
      <c r="D365" s="268">
        <v>226</v>
      </c>
      <c r="E365" s="170">
        <v>504</v>
      </c>
      <c r="F365" s="170">
        <v>1013</v>
      </c>
      <c r="G365" s="269">
        <v>2140</v>
      </c>
      <c r="H365" s="170">
        <v>1950</v>
      </c>
      <c r="I365" s="268">
        <v>2438</v>
      </c>
      <c r="J365" s="170">
        <v>743</v>
      </c>
      <c r="K365" s="269">
        <v>1416</v>
      </c>
      <c r="L365" s="170">
        <v>1107</v>
      </c>
      <c r="M365" s="170">
        <v>2049</v>
      </c>
      <c r="N365" s="170">
        <v>1603</v>
      </c>
    </row>
    <row r="366" spans="2:14" ht="18" thickBot="1">
      <c r="B366" s="267" t="s">
        <v>939</v>
      </c>
      <c r="C366" s="170">
        <v>7</v>
      </c>
      <c r="D366" s="280">
        <v>7.3</v>
      </c>
      <c r="E366" s="281">
        <v>15.9</v>
      </c>
      <c r="F366" s="281">
        <v>10.6</v>
      </c>
      <c r="G366" s="282">
        <v>4.5</v>
      </c>
      <c r="H366" s="170">
        <v>3.3</v>
      </c>
      <c r="I366" s="280">
        <v>2.5</v>
      </c>
      <c r="J366" s="281">
        <v>14.2</v>
      </c>
      <c r="K366" s="282">
        <v>7.9</v>
      </c>
      <c r="L366" s="170">
        <v>4.4000000000000004</v>
      </c>
      <c r="M366" s="170">
        <v>2.5</v>
      </c>
      <c r="N366" s="283">
        <v>2.6</v>
      </c>
    </row>
    <row r="367" spans="2:14" ht="18" thickTop="1">
      <c r="B367" s="171"/>
      <c r="C367" s="171"/>
      <c r="D367" s="171"/>
      <c r="E367" s="171"/>
      <c r="F367" s="171"/>
      <c r="G367" s="171"/>
      <c r="H367" s="171"/>
      <c r="I367" s="171"/>
      <c r="J367" s="171"/>
      <c r="K367" s="171"/>
    </row>
    <row r="368" spans="2:14">
      <c r="B368" s="171"/>
      <c r="C368" s="171"/>
      <c r="D368" s="171"/>
      <c r="E368" s="171"/>
      <c r="F368" s="165"/>
      <c r="G368" s="171"/>
      <c r="H368" s="171"/>
      <c r="I368" s="171"/>
      <c r="J368" s="171"/>
      <c r="K368" s="171"/>
    </row>
    <row r="369" spans="2:11">
      <c r="B369" s="171" t="s">
        <v>1370</v>
      </c>
      <c r="C369" s="171"/>
      <c r="D369" s="171"/>
      <c r="E369" s="171"/>
      <c r="F369" s="165"/>
      <c r="G369" s="171"/>
      <c r="H369" s="171"/>
      <c r="I369" s="171"/>
      <c r="J369" s="171"/>
      <c r="K369" s="171"/>
    </row>
    <row r="370" spans="2:11">
      <c r="B370" s="170" t="s">
        <v>1371</v>
      </c>
      <c r="C370" s="171"/>
      <c r="D370" s="171"/>
      <c r="E370" s="171"/>
      <c r="F370" s="165"/>
      <c r="G370" s="171"/>
      <c r="H370" s="171"/>
      <c r="I370" s="171"/>
      <c r="J370" s="171"/>
      <c r="K370" s="171"/>
    </row>
    <row r="371" spans="2:11">
      <c r="B371" s="171" t="s">
        <v>1372</v>
      </c>
      <c r="C371" s="171"/>
      <c r="D371" s="171"/>
      <c r="E371" s="171"/>
      <c r="F371" s="171"/>
      <c r="G371" s="171"/>
      <c r="H371" s="171"/>
      <c r="I371" s="171"/>
      <c r="J371" s="171"/>
      <c r="K371" s="171"/>
    </row>
    <row r="372" spans="2:11">
      <c r="B372" s="171"/>
      <c r="C372" s="171"/>
      <c r="D372" s="171"/>
      <c r="E372" s="171"/>
      <c r="F372" s="171"/>
      <c r="G372" s="171"/>
      <c r="H372" s="171"/>
      <c r="I372" s="171"/>
      <c r="J372" s="171"/>
      <c r="K372" s="171"/>
    </row>
    <row r="373" spans="2:11">
      <c r="B373" s="171"/>
      <c r="C373" s="171"/>
      <c r="D373" s="171"/>
      <c r="E373" s="171"/>
      <c r="F373" s="171"/>
      <c r="G373" s="171" t="s">
        <v>1373</v>
      </c>
      <c r="H373" s="171"/>
      <c r="I373" s="171"/>
      <c r="J373" s="171"/>
      <c r="K373" s="171"/>
    </row>
    <row r="374" spans="2:11">
      <c r="B374" s="171"/>
      <c r="C374" s="171"/>
      <c r="D374" s="171"/>
      <c r="E374" s="171"/>
      <c r="F374" s="171"/>
      <c r="G374" s="170" t="s">
        <v>1374</v>
      </c>
      <c r="H374" s="171"/>
      <c r="I374" s="171"/>
      <c r="J374" s="171"/>
      <c r="K374" s="171"/>
    </row>
    <row r="375" spans="2:11">
      <c r="B375" s="171"/>
      <c r="C375" s="171"/>
      <c r="D375" s="171"/>
      <c r="E375" s="171"/>
      <c r="F375" s="171"/>
      <c r="G375" s="170" t="s">
        <v>1375</v>
      </c>
      <c r="H375" s="171"/>
      <c r="I375" s="171"/>
      <c r="J375" s="171"/>
      <c r="K375" s="171"/>
    </row>
    <row r="376" spans="2:11">
      <c r="B376" s="171"/>
      <c r="C376" s="171"/>
      <c r="D376" s="171"/>
      <c r="E376" s="171"/>
      <c r="F376" s="171"/>
      <c r="G376" s="170" t="s">
        <v>1376</v>
      </c>
      <c r="H376" s="171"/>
      <c r="I376" s="171"/>
      <c r="J376" s="171"/>
      <c r="K376" s="171"/>
    </row>
    <row r="377" spans="2:11">
      <c r="B377" s="171"/>
      <c r="C377" s="171"/>
      <c r="D377" s="171"/>
      <c r="E377" s="171"/>
      <c r="F377" s="171"/>
      <c r="G377" s="171"/>
      <c r="H377" s="171"/>
      <c r="I377" s="171"/>
      <c r="J377" s="171"/>
      <c r="K377" s="171"/>
    </row>
    <row r="378" spans="2:11">
      <c r="B378" s="171"/>
      <c r="C378" s="171"/>
      <c r="D378" s="171"/>
      <c r="E378" s="171"/>
      <c r="F378" s="171"/>
      <c r="G378" s="171"/>
      <c r="H378" s="171"/>
      <c r="I378" s="171"/>
      <c r="J378" s="171"/>
      <c r="K378" s="171"/>
    </row>
    <row r="379" spans="2:11">
      <c r="B379" s="171"/>
      <c r="C379" s="171"/>
      <c r="D379" s="171"/>
      <c r="E379" s="171"/>
      <c r="F379" s="171"/>
      <c r="G379" s="171"/>
      <c r="H379" s="171"/>
      <c r="I379" s="171"/>
      <c r="J379" s="171"/>
      <c r="K379" s="171"/>
    </row>
    <row r="381" spans="2:11">
      <c r="B381" s="171"/>
      <c r="C381" s="171"/>
      <c r="D381" s="171"/>
      <c r="E381" s="171"/>
      <c r="F381" s="171"/>
      <c r="H381" s="171"/>
      <c r="I381" s="171"/>
      <c r="J381" s="171"/>
      <c r="K381" s="171"/>
    </row>
    <row r="382" spans="2:11">
      <c r="B382" s="171"/>
      <c r="C382" s="171"/>
      <c r="D382" s="171"/>
      <c r="E382" s="171"/>
      <c r="F382" s="171"/>
      <c r="K382" s="171"/>
    </row>
    <row r="383" spans="2:11">
      <c r="B383" s="171"/>
      <c r="C383" s="171"/>
      <c r="D383" s="171"/>
      <c r="E383" s="171"/>
      <c r="F383" s="171"/>
      <c r="G383" s="171"/>
      <c r="H383" s="171"/>
      <c r="I383" s="171"/>
      <c r="J383" s="171"/>
      <c r="K383" s="171"/>
    </row>
    <row r="384" spans="2:11">
      <c r="B384" s="171" t="s">
        <v>1377</v>
      </c>
      <c r="C384" s="171"/>
      <c r="D384" s="171"/>
      <c r="E384" s="171"/>
      <c r="F384" s="171"/>
      <c r="G384" s="171"/>
      <c r="H384" s="171"/>
      <c r="I384" s="171"/>
      <c r="J384" s="171"/>
      <c r="K384" s="171"/>
    </row>
    <row r="385" spans="1:11">
      <c r="B385" s="171" t="s">
        <v>1446</v>
      </c>
      <c r="C385" s="171"/>
      <c r="D385" s="171"/>
      <c r="E385" s="171"/>
      <c r="F385" s="171"/>
      <c r="G385" s="171"/>
      <c r="H385" s="171"/>
      <c r="I385" s="171"/>
      <c r="J385" s="171"/>
      <c r="K385" s="171"/>
    </row>
    <row r="386" spans="1:11">
      <c r="B386" s="171" t="s">
        <v>1447</v>
      </c>
      <c r="C386" s="171"/>
      <c r="D386" s="171"/>
      <c r="E386" s="171"/>
      <c r="F386" s="171"/>
      <c r="G386" s="171"/>
      <c r="H386" s="171"/>
      <c r="I386" s="171"/>
      <c r="J386" s="171"/>
      <c r="K386" s="171"/>
    </row>
    <row r="387" spans="1:11">
      <c r="B387" s="171" t="s">
        <v>1378</v>
      </c>
      <c r="C387" s="171"/>
      <c r="D387" s="171"/>
      <c r="E387" s="171"/>
      <c r="F387" s="171"/>
      <c r="G387" s="171"/>
      <c r="H387" s="171"/>
      <c r="I387" s="171"/>
      <c r="J387" s="171"/>
      <c r="K387" s="171"/>
    </row>
    <row r="388" spans="1:11">
      <c r="B388" s="171"/>
      <c r="C388" s="171"/>
      <c r="D388" s="171"/>
      <c r="E388" s="171"/>
      <c r="F388" s="171"/>
      <c r="G388" s="171"/>
      <c r="H388" s="171"/>
      <c r="I388" s="171"/>
      <c r="J388" s="171"/>
      <c r="K388" s="171"/>
    </row>
    <row r="389" spans="1:11">
      <c r="B389" s="171"/>
      <c r="C389" s="171"/>
      <c r="D389" s="171"/>
      <c r="E389" s="171"/>
      <c r="F389" s="171"/>
      <c r="G389" s="171" t="s">
        <v>1379</v>
      </c>
      <c r="H389" s="171"/>
      <c r="I389" s="171"/>
      <c r="J389" s="171"/>
      <c r="K389" s="171"/>
    </row>
    <row r="390" spans="1:11">
      <c r="B390" s="171"/>
      <c r="C390" s="171"/>
      <c r="D390" s="171"/>
      <c r="E390" s="171"/>
      <c r="F390" s="171"/>
      <c r="G390" s="170" t="s">
        <v>1380</v>
      </c>
      <c r="H390" s="171"/>
      <c r="I390" s="171"/>
      <c r="J390" s="171"/>
      <c r="K390" s="171"/>
    </row>
    <row r="391" spans="1:11">
      <c r="B391" s="171"/>
      <c r="C391" s="171"/>
      <c r="D391" s="171"/>
      <c r="E391" s="171"/>
      <c r="F391" s="171"/>
      <c r="G391" s="170" t="s">
        <v>1381</v>
      </c>
      <c r="H391" s="171"/>
      <c r="I391" s="171"/>
      <c r="J391" s="171"/>
      <c r="K391" s="171"/>
    </row>
    <row r="392" spans="1:11">
      <c r="B392" s="171"/>
      <c r="C392" s="171"/>
      <c r="D392" s="171"/>
      <c r="E392" s="171"/>
      <c r="F392" s="171"/>
      <c r="G392" s="170" t="s">
        <v>1382</v>
      </c>
      <c r="H392" s="171"/>
      <c r="I392" s="171"/>
      <c r="J392" s="171"/>
      <c r="K392" s="171"/>
    </row>
    <row r="393" spans="1:11">
      <c r="B393" s="171"/>
      <c r="C393" s="171"/>
      <c r="D393" s="171"/>
      <c r="E393" s="171"/>
      <c r="F393" s="171"/>
      <c r="G393" s="171"/>
      <c r="H393" s="171"/>
      <c r="I393" s="171"/>
      <c r="J393" s="171"/>
      <c r="K393" s="171"/>
    </row>
    <row r="394" spans="1:11">
      <c r="B394" s="171"/>
      <c r="C394" s="171"/>
      <c r="D394" s="171"/>
      <c r="E394" s="171"/>
      <c r="F394" s="171"/>
      <c r="G394" s="171"/>
      <c r="H394" s="171"/>
      <c r="I394" s="171"/>
      <c r="J394" s="171"/>
      <c r="K394" s="171"/>
    </row>
    <row r="395" spans="1:11">
      <c r="B395" s="171"/>
      <c r="C395" s="171"/>
      <c r="D395" s="171"/>
      <c r="E395" s="171"/>
      <c r="F395" s="171"/>
      <c r="G395" s="171"/>
      <c r="H395" s="171"/>
      <c r="I395" s="171"/>
      <c r="J395" s="171"/>
      <c r="K395" s="171"/>
    </row>
    <row r="396" spans="1:11">
      <c r="B396" s="171"/>
      <c r="C396" s="171"/>
      <c r="D396" s="171"/>
      <c r="E396" s="171"/>
      <c r="F396" s="171"/>
      <c r="G396" s="171"/>
      <c r="H396" s="171"/>
      <c r="I396" s="171"/>
      <c r="J396" s="171"/>
      <c r="K396" s="171"/>
    </row>
    <row r="397" spans="1:11">
      <c r="B397" s="171"/>
      <c r="C397" s="171"/>
      <c r="D397" s="171"/>
      <c r="E397" s="171"/>
      <c r="F397" s="171"/>
      <c r="G397" s="171"/>
      <c r="H397" s="171"/>
      <c r="I397" s="171"/>
      <c r="J397" s="171"/>
      <c r="K397" s="171"/>
    </row>
    <row r="398" spans="1:11">
      <c r="B398" s="171"/>
      <c r="C398" s="171"/>
      <c r="D398" s="171"/>
      <c r="E398" s="171"/>
      <c r="F398" s="171"/>
      <c r="G398" s="171"/>
      <c r="H398" s="171"/>
      <c r="I398" s="171"/>
      <c r="J398" s="171"/>
      <c r="K398" s="171"/>
    </row>
    <row r="399" spans="1:11">
      <c r="A399" s="170" t="s">
        <v>1768</v>
      </c>
      <c r="B399" s="16" t="s">
        <v>1767</v>
      </c>
      <c r="C399" s="16"/>
      <c r="D399" s="16"/>
      <c r="E399" s="16"/>
      <c r="F399" s="16"/>
      <c r="G399" s="16"/>
      <c r="H399" s="16"/>
      <c r="I399" s="16"/>
      <c r="J399" s="16"/>
      <c r="K399" s="16"/>
    </row>
    <row r="401" spans="2:14">
      <c r="B401" s="211" t="s">
        <v>1383</v>
      </c>
      <c r="C401" s="211"/>
      <c r="D401" s="284"/>
      <c r="E401" s="284"/>
      <c r="F401" s="284"/>
      <c r="G401" s="284"/>
      <c r="H401" s="284"/>
      <c r="I401" s="284"/>
      <c r="J401" s="284"/>
      <c r="K401" s="284"/>
      <c r="L401" s="284"/>
      <c r="M401" s="284"/>
      <c r="N401" s="284"/>
    </row>
    <row r="402" spans="2:14">
      <c r="B402" s="211"/>
      <c r="C402" s="211"/>
      <c r="D402" s="285"/>
      <c r="E402" s="285"/>
      <c r="F402" s="285"/>
      <c r="G402" s="285"/>
      <c r="H402" s="285"/>
      <c r="I402" s="285"/>
      <c r="J402" s="285"/>
      <c r="K402" s="285"/>
      <c r="L402" s="285"/>
      <c r="M402" s="285"/>
      <c r="N402" s="285"/>
    </row>
    <row r="403" spans="2:14">
      <c r="B403" s="212" t="s">
        <v>1384</v>
      </c>
      <c r="C403" s="211"/>
      <c r="D403" s="285"/>
      <c r="E403" s="285"/>
      <c r="F403" s="285"/>
      <c r="G403" s="285"/>
      <c r="H403" s="285"/>
      <c r="I403" s="285"/>
      <c r="J403" s="285"/>
      <c r="K403" s="285"/>
      <c r="L403" s="285"/>
      <c r="M403" s="285"/>
      <c r="N403" s="285"/>
    </row>
    <row r="404" spans="2:14">
      <c r="B404" s="212"/>
      <c r="C404" s="211"/>
      <c r="D404" s="285"/>
      <c r="E404" s="285"/>
      <c r="F404" s="285"/>
      <c r="G404" s="285"/>
      <c r="H404" s="285"/>
      <c r="I404" s="285"/>
      <c r="J404" s="285"/>
      <c r="K404" s="285"/>
      <c r="L404" s="285"/>
      <c r="M404" s="285"/>
      <c r="N404" s="285"/>
    </row>
    <row r="405" spans="2:14">
      <c r="B405" s="212" t="s">
        <v>1385</v>
      </c>
      <c r="C405" s="211"/>
      <c r="D405" s="285"/>
      <c r="E405" s="285"/>
      <c r="F405" s="285"/>
      <c r="G405" s="285"/>
      <c r="H405" s="285"/>
      <c r="I405" s="285"/>
      <c r="J405" s="285"/>
      <c r="K405" s="285"/>
      <c r="L405" s="285"/>
      <c r="M405" s="285"/>
      <c r="N405" s="285"/>
    </row>
    <row r="406" spans="2:14">
      <c r="B406" s="212" t="s">
        <v>1386</v>
      </c>
      <c r="C406" s="211"/>
      <c r="D406" s="285"/>
      <c r="E406" s="285"/>
      <c r="F406" s="285"/>
      <c r="G406" s="285"/>
      <c r="H406" s="285"/>
      <c r="I406" s="285"/>
      <c r="J406" s="285"/>
      <c r="K406" s="285"/>
      <c r="L406" s="285"/>
      <c r="M406" s="285"/>
      <c r="N406" s="285"/>
    </row>
    <row r="407" spans="2:14">
      <c r="B407" s="212" t="s">
        <v>1387</v>
      </c>
      <c r="C407" s="211"/>
      <c r="D407" s="285"/>
      <c r="E407" s="285"/>
      <c r="F407" s="285"/>
      <c r="G407" s="285"/>
      <c r="H407" s="285"/>
      <c r="I407" s="285"/>
      <c r="J407" s="285"/>
      <c r="K407" s="285"/>
      <c r="L407" s="285"/>
      <c r="M407" s="285"/>
      <c r="N407" s="285"/>
    </row>
    <row r="408" spans="2:14">
      <c r="B408" s="212"/>
      <c r="C408" s="211"/>
      <c r="D408" s="285"/>
      <c r="E408" s="285"/>
      <c r="F408" s="285"/>
      <c r="G408" s="285"/>
      <c r="H408" s="285"/>
      <c r="I408" s="285"/>
      <c r="J408" s="285"/>
      <c r="K408" s="285"/>
      <c r="L408" s="285"/>
      <c r="M408" s="285"/>
      <c r="N408" s="285"/>
    </row>
    <row r="409" spans="2:14">
      <c r="B409" s="212" t="s">
        <v>1388</v>
      </c>
      <c r="C409" s="211"/>
      <c r="D409" s="285"/>
      <c r="E409" s="285"/>
      <c r="F409" s="285"/>
      <c r="G409" s="285"/>
      <c r="H409" s="285"/>
      <c r="I409" s="285"/>
      <c r="J409" s="285"/>
      <c r="K409" s="285"/>
      <c r="L409" s="285"/>
      <c r="M409" s="285"/>
      <c r="N409" s="285"/>
    </row>
    <row r="410" spans="2:14">
      <c r="B410" s="212" t="s">
        <v>1389</v>
      </c>
      <c r="C410" s="211"/>
      <c r="D410" s="285"/>
      <c r="E410" s="285"/>
      <c r="F410" s="285"/>
      <c r="G410" s="285"/>
      <c r="H410" s="285"/>
      <c r="I410" s="285"/>
      <c r="J410" s="285"/>
      <c r="K410" s="285"/>
      <c r="L410" s="285"/>
      <c r="M410" s="285"/>
      <c r="N410" s="285"/>
    </row>
    <row r="411" spans="2:14">
      <c r="B411" s="212"/>
      <c r="C411" s="211"/>
      <c r="D411" s="285"/>
      <c r="E411" s="285"/>
      <c r="F411" s="285"/>
      <c r="G411" s="285"/>
      <c r="H411" s="285"/>
      <c r="I411" s="285"/>
      <c r="J411" s="285"/>
      <c r="K411" s="285"/>
      <c r="L411" s="285"/>
      <c r="M411" s="285"/>
      <c r="N411" s="285"/>
    </row>
    <row r="412" spans="2:14">
      <c r="B412" s="212" t="s">
        <v>1390</v>
      </c>
      <c r="C412" s="211"/>
      <c r="D412" s="285"/>
      <c r="E412" s="285"/>
      <c r="F412" s="285"/>
      <c r="G412" s="285"/>
      <c r="H412" s="285"/>
      <c r="I412" s="285"/>
      <c r="J412" s="285"/>
      <c r="K412" s="285"/>
      <c r="L412" s="285"/>
      <c r="M412" s="285"/>
      <c r="N412" s="285"/>
    </row>
    <row r="413" spans="2:14">
      <c r="B413" s="212"/>
      <c r="C413" s="211"/>
      <c r="D413" s="285"/>
      <c r="E413" s="285"/>
      <c r="F413" s="285"/>
      <c r="G413" s="285"/>
      <c r="H413" s="285"/>
      <c r="I413" s="285"/>
      <c r="J413" s="285"/>
      <c r="K413" s="285"/>
      <c r="L413" s="285"/>
      <c r="M413" s="285"/>
      <c r="N413" s="285"/>
    </row>
    <row r="414" spans="2:14">
      <c r="B414" s="212"/>
      <c r="C414" s="211"/>
      <c r="D414" s="285"/>
      <c r="E414" s="285"/>
      <c r="F414" s="285"/>
      <c r="G414" s="285"/>
      <c r="H414" s="285"/>
      <c r="I414" s="285"/>
      <c r="J414" s="285"/>
      <c r="K414" s="285"/>
      <c r="L414" s="285"/>
      <c r="M414" s="285"/>
      <c r="N414" s="285"/>
    </row>
    <row r="415" spans="2:14">
      <c r="B415" s="212"/>
      <c r="C415" s="211"/>
      <c r="D415" s="285"/>
      <c r="E415" s="285"/>
      <c r="F415" s="285"/>
      <c r="G415" s="285"/>
      <c r="H415" s="285"/>
      <c r="I415" s="285"/>
      <c r="J415" s="285"/>
      <c r="K415" s="285"/>
      <c r="L415" s="285"/>
      <c r="M415" s="285"/>
      <c r="N415" s="285"/>
    </row>
    <row r="416" spans="2:14">
      <c r="B416" s="212"/>
      <c r="C416" s="211"/>
      <c r="D416" s="285"/>
      <c r="E416" s="285"/>
      <c r="F416" s="285"/>
      <c r="G416" s="285"/>
      <c r="H416" s="285"/>
      <c r="I416" s="285"/>
      <c r="J416" s="285"/>
      <c r="K416" s="285"/>
      <c r="L416" s="285"/>
      <c r="M416" s="285"/>
      <c r="N416" s="285"/>
    </row>
    <row r="417" spans="2:14">
      <c r="B417" s="212"/>
      <c r="C417" s="211"/>
      <c r="D417" s="285"/>
      <c r="E417" s="285"/>
      <c r="F417" s="285"/>
      <c r="G417" s="285"/>
      <c r="H417" s="285"/>
      <c r="I417" s="285"/>
      <c r="J417" s="285"/>
      <c r="K417" s="285"/>
      <c r="L417" s="285"/>
      <c r="M417" s="285"/>
      <c r="N417" s="285"/>
    </row>
    <row r="418" spans="2:14">
      <c r="B418" s="212"/>
      <c r="C418" s="211"/>
      <c r="D418" s="285"/>
      <c r="E418" s="285"/>
      <c r="F418" s="285"/>
      <c r="G418" s="285"/>
      <c r="H418" s="285"/>
      <c r="I418" s="285"/>
      <c r="J418" s="285"/>
      <c r="K418" s="285"/>
      <c r="L418" s="285"/>
      <c r="M418" s="285"/>
      <c r="N418" s="285"/>
    </row>
    <row r="419" spans="2:14">
      <c r="B419" s="212"/>
      <c r="C419" s="211"/>
      <c r="D419" s="285"/>
      <c r="E419" s="285"/>
      <c r="F419" s="285"/>
      <c r="G419" s="285"/>
      <c r="H419" s="285"/>
      <c r="I419" s="285"/>
      <c r="J419" s="285"/>
      <c r="K419" s="285"/>
      <c r="L419" s="285"/>
      <c r="M419" s="285"/>
      <c r="N419" s="285"/>
    </row>
    <row r="420" spans="2:14">
      <c r="B420" s="212"/>
      <c r="C420" s="211"/>
      <c r="D420" s="285"/>
      <c r="E420" s="285"/>
      <c r="F420" s="285"/>
      <c r="G420" s="285"/>
      <c r="H420" s="285"/>
      <c r="I420" s="285"/>
      <c r="J420" s="285"/>
      <c r="K420" s="285"/>
      <c r="L420" s="285"/>
      <c r="M420" s="285"/>
      <c r="N420" s="285"/>
    </row>
    <row r="421" spans="2:14">
      <c r="B421" s="212"/>
      <c r="C421" s="211"/>
      <c r="D421" s="285"/>
      <c r="E421" s="285"/>
      <c r="F421" s="285"/>
      <c r="G421" s="285"/>
      <c r="H421" s="285"/>
      <c r="I421" s="285"/>
      <c r="J421" s="285"/>
      <c r="K421" s="285"/>
      <c r="L421" s="285"/>
      <c r="M421" s="285"/>
      <c r="N421" s="285"/>
    </row>
    <row r="422" spans="2:14">
      <c r="B422" s="212"/>
      <c r="C422" s="211"/>
      <c r="D422" s="285"/>
      <c r="E422" s="285"/>
      <c r="F422" s="285"/>
      <c r="G422" s="285"/>
      <c r="H422" s="285"/>
      <c r="I422" s="285"/>
      <c r="J422" s="285"/>
      <c r="K422" s="285"/>
      <c r="L422" s="285"/>
      <c r="M422" s="285"/>
      <c r="N422" s="285"/>
    </row>
    <row r="423" spans="2:14">
      <c r="B423" s="212"/>
      <c r="C423" s="211"/>
      <c r="D423" s="285"/>
      <c r="E423" s="285"/>
      <c r="F423" s="285"/>
      <c r="G423" s="285"/>
      <c r="H423" s="285"/>
      <c r="I423" s="285"/>
      <c r="J423" s="285"/>
      <c r="K423" s="285"/>
      <c r="L423" s="285"/>
      <c r="M423" s="285"/>
      <c r="N423" s="285"/>
    </row>
    <row r="424" spans="2:14">
      <c r="B424" s="212"/>
      <c r="C424" s="211"/>
      <c r="D424" s="285"/>
      <c r="E424" s="285"/>
      <c r="F424" s="285"/>
      <c r="G424" s="285"/>
      <c r="H424" s="285"/>
      <c r="I424" s="285"/>
      <c r="J424" s="285"/>
      <c r="K424" s="285"/>
      <c r="L424" s="285"/>
      <c r="M424" s="285"/>
      <c r="N424" s="285"/>
    </row>
    <row r="425" spans="2:14">
      <c r="B425" s="212"/>
      <c r="C425" s="211"/>
      <c r="D425" s="285"/>
      <c r="E425" s="285"/>
      <c r="F425" s="285"/>
      <c r="G425" s="285"/>
      <c r="H425" s="285"/>
      <c r="I425" s="285"/>
      <c r="J425" s="285"/>
      <c r="K425" s="285"/>
      <c r="L425" s="285"/>
      <c r="M425" s="285"/>
      <c r="N425" s="285"/>
    </row>
    <row r="426" spans="2:14">
      <c r="B426" s="212"/>
      <c r="C426" s="211"/>
      <c r="D426" s="285"/>
      <c r="E426" s="285"/>
      <c r="F426" s="285"/>
      <c r="G426" s="285"/>
      <c r="H426" s="285"/>
      <c r="I426" s="285"/>
      <c r="J426" s="285"/>
      <c r="K426" s="285"/>
      <c r="L426" s="285"/>
      <c r="M426" s="285"/>
      <c r="N426" s="285"/>
    </row>
    <row r="427" spans="2:14">
      <c r="B427" s="212" t="s">
        <v>1391</v>
      </c>
      <c r="C427" s="211"/>
      <c r="D427" s="285"/>
      <c r="E427" s="285"/>
      <c r="F427" s="285"/>
      <c r="G427" s="285"/>
      <c r="H427" s="285"/>
      <c r="I427" s="285"/>
      <c r="J427" s="285"/>
      <c r="K427" s="285"/>
      <c r="L427" s="285"/>
      <c r="M427" s="285"/>
      <c r="N427" s="285"/>
    </row>
    <row r="428" spans="2:14">
      <c r="B428" s="212" t="s">
        <v>1392</v>
      </c>
      <c r="C428" s="211"/>
      <c r="D428" s="285"/>
      <c r="E428" s="285"/>
      <c r="F428" s="285"/>
      <c r="G428" s="285"/>
      <c r="H428" s="285"/>
      <c r="I428" s="285"/>
      <c r="J428" s="285"/>
      <c r="K428" s="285"/>
      <c r="L428" s="285"/>
      <c r="M428" s="285"/>
      <c r="N428" s="285"/>
    </row>
    <row r="429" spans="2:14">
      <c r="B429" s="212" t="s">
        <v>1393</v>
      </c>
      <c r="C429" s="211"/>
      <c r="D429" s="285"/>
      <c r="E429" s="285"/>
      <c r="F429" s="285"/>
      <c r="G429" s="285"/>
      <c r="H429" s="285"/>
      <c r="I429" s="285"/>
      <c r="J429" s="285"/>
      <c r="K429" s="285"/>
      <c r="L429" s="285"/>
      <c r="M429" s="285"/>
      <c r="N429" s="285"/>
    </row>
    <row r="430" spans="2:14">
      <c r="B430" s="212"/>
      <c r="C430" s="211"/>
      <c r="D430" s="285"/>
      <c r="E430" s="285"/>
      <c r="F430" s="285"/>
      <c r="G430" s="285"/>
      <c r="H430" s="285"/>
      <c r="I430" s="285"/>
      <c r="J430" s="285"/>
      <c r="K430" s="285"/>
      <c r="L430" s="285"/>
      <c r="M430" s="285"/>
      <c r="N430" s="285"/>
    </row>
    <row r="431" spans="2:14">
      <c r="B431" s="212"/>
      <c r="C431" s="211"/>
      <c r="D431" s="285"/>
      <c r="E431" s="285"/>
      <c r="F431" s="285"/>
      <c r="G431" s="285"/>
      <c r="H431" s="285"/>
      <c r="I431" s="286"/>
      <c r="J431" s="285"/>
      <c r="K431" s="285"/>
      <c r="L431" s="285"/>
      <c r="M431" s="285"/>
      <c r="N431" s="285"/>
    </row>
    <row r="432" spans="2:14">
      <c r="B432" s="212"/>
      <c r="C432" s="211"/>
      <c r="D432" s="285"/>
      <c r="E432" s="285"/>
      <c r="F432" s="285"/>
      <c r="G432" s="285"/>
      <c r="H432" s="285"/>
      <c r="I432" s="285"/>
      <c r="J432" s="285"/>
      <c r="K432" s="285"/>
      <c r="L432" s="285"/>
      <c r="M432" s="285"/>
      <c r="N432" s="285"/>
    </row>
    <row r="433" spans="2:14">
      <c r="B433" s="212"/>
      <c r="C433" s="211"/>
      <c r="D433" s="285"/>
      <c r="E433" s="285"/>
      <c r="F433" s="285"/>
      <c r="G433" s="285"/>
      <c r="H433" s="285"/>
      <c r="I433" s="285"/>
      <c r="J433" s="285"/>
      <c r="K433" s="285"/>
      <c r="L433" s="285"/>
      <c r="M433" s="285"/>
      <c r="N433" s="285"/>
    </row>
    <row r="434" spans="2:14">
      <c r="B434" s="212"/>
      <c r="C434" s="211"/>
      <c r="D434" s="285"/>
      <c r="E434" s="285"/>
      <c r="F434" s="285"/>
      <c r="G434" s="285"/>
      <c r="H434" s="285"/>
      <c r="I434" s="285"/>
      <c r="J434" s="285"/>
      <c r="K434" s="285"/>
      <c r="L434" s="285"/>
      <c r="M434" s="285"/>
      <c r="N434" s="285"/>
    </row>
    <row r="435" spans="2:14">
      <c r="B435" s="212"/>
      <c r="C435" s="211"/>
      <c r="D435" s="285"/>
      <c r="E435" s="285"/>
      <c r="F435" s="285"/>
      <c r="G435" s="285"/>
      <c r="H435" s="285"/>
      <c r="I435" s="285"/>
      <c r="J435" s="285"/>
      <c r="K435" s="285"/>
      <c r="L435" s="285"/>
      <c r="M435" s="285"/>
      <c r="N435" s="285"/>
    </row>
    <row r="436" spans="2:14">
      <c r="B436" s="212"/>
      <c r="C436" s="211"/>
      <c r="D436" s="285"/>
      <c r="E436" s="285"/>
      <c r="F436" s="285"/>
      <c r="G436" s="285"/>
      <c r="H436" s="285"/>
      <c r="I436" s="287"/>
      <c r="J436" s="285"/>
      <c r="K436" s="285"/>
      <c r="L436" s="285"/>
      <c r="M436" s="285"/>
      <c r="N436" s="285"/>
    </row>
    <row r="437" spans="2:14">
      <c r="B437" s="212"/>
      <c r="C437" s="211"/>
      <c r="D437" s="285"/>
      <c r="E437" s="285"/>
      <c r="F437" s="285"/>
      <c r="G437" s="285"/>
      <c r="H437" s="285"/>
      <c r="I437" s="285"/>
      <c r="J437" s="285"/>
      <c r="K437" s="285"/>
      <c r="L437" s="285"/>
      <c r="M437" s="285"/>
      <c r="N437" s="285"/>
    </row>
    <row r="438" spans="2:14">
      <c r="B438" s="212" t="s">
        <v>1394</v>
      </c>
      <c r="C438" s="211"/>
      <c r="D438" s="285"/>
      <c r="E438" s="285"/>
      <c r="F438" s="285"/>
      <c r="G438" s="285"/>
      <c r="H438" s="285"/>
      <c r="I438" s="285"/>
      <c r="J438" s="285"/>
      <c r="K438" s="285"/>
      <c r="L438" s="285"/>
      <c r="M438" s="285"/>
      <c r="N438" s="285"/>
    </row>
    <row r="439" spans="2:14">
      <c r="B439" s="212" t="s">
        <v>1395</v>
      </c>
      <c r="C439" s="211"/>
      <c r="D439" s="285"/>
      <c r="E439" s="285"/>
      <c r="F439" s="285"/>
      <c r="G439" s="285"/>
      <c r="H439" s="285"/>
      <c r="I439" s="285"/>
      <c r="J439" s="285"/>
      <c r="K439" s="285"/>
      <c r="L439" s="285"/>
      <c r="M439" s="285"/>
      <c r="N439" s="285"/>
    </row>
    <row r="440" spans="2:14">
      <c r="B440" s="212"/>
      <c r="C440" s="211"/>
      <c r="D440" s="285"/>
      <c r="E440" s="285"/>
      <c r="F440" s="285"/>
      <c r="G440" s="285"/>
      <c r="H440" s="285"/>
      <c r="I440" s="285"/>
      <c r="J440" s="285"/>
      <c r="K440" s="285"/>
      <c r="L440" s="285"/>
      <c r="M440" s="285"/>
      <c r="N440" s="285"/>
    </row>
    <row r="441" spans="2:14">
      <c r="B441" s="212" t="s">
        <v>1396</v>
      </c>
      <c r="C441" s="211"/>
      <c r="D441" s="285"/>
      <c r="E441" s="285"/>
      <c r="F441" s="285"/>
      <c r="G441" s="285"/>
      <c r="H441" s="285"/>
      <c r="I441" s="285"/>
      <c r="J441" s="285"/>
      <c r="K441" s="285"/>
      <c r="L441" s="285"/>
      <c r="M441" s="285"/>
      <c r="N441" s="285"/>
    </row>
    <row r="442" spans="2:14">
      <c r="B442" s="212"/>
      <c r="C442" s="211"/>
      <c r="D442" s="285"/>
      <c r="E442" s="285"/>
      <c r="F442" s="285"/>
      <c r="G442" s="285"/>
      <c r="H442" s="288"/>
      <c r="I442" s="285"/>
      <c r="J442" s="285"/>
      <c r="K442" s="285"/>
      <c r="L442" s="285"/>
      <c r="M442" s="285"/>
      <c r="N442" s="285"/>
    </row>
    <row r="443" spans="2:14">
      <c r="B443" s="212"/>
      <c r="C443" s="211"/>
      <c r="D443" s="285"/>
      <c r="E443" s="285"/>
      <c r="F443" s="285"/>
      <c r="G443" s="285"/>
      <c r="H443" s="285"/>
      <c r="I443" s="285"/>
      <c r="J443" s="285"/>
      <c r="K443" s="285"/>
      <c r="L443" s="285"/>
      <c r="M443" s="285"/>
      <c r="N443" s="285"/>
    </row>
    <row r="444" spans="2:14">
      <c r="B444" s="212"/>
      <c r="C444" s="211"/>
      <c r="D444" s="285"/>
      <c r="E444" s="285"/>
      <c r="F444" s="285"/>
      <c r="G444" s="285"/>
      <c r="H444" s="285"/>
      <c r="I444" s="285"/>
      <c r="J444" s="285"/>
      <c r="K444" s="285"/>
      <c r="L444" s="285"/>
      <c r="M444" s="285"/>
      <c r="N444" s="285"/>
    </row>
    <row r="445" spans="2:14">
      <c r="B445" s="212"/>
      <c r="C445" s="211"/>
      <c r="D445" s="285"/>
      <c r="E445" s="285"/>
      <c r="F445" s="285"/>
      <c r="G445" s="285"/>
      <c r="H445" s="285"/>
      <c r="I445" s="285"/>
      <c r="J445" s="285"/>
      <c r="K445" s="285"/>
      <c r="L445" s="285"/>
      <c r="M445" s="285"/>
      <c r="N445" s="285"/>
    </row>
    <row r="446" spans="2:14">
      <c r="B446" s="212"/>
      <c r="C446" s="211"/>
      <c r="D446" s="285"/>
      <c r="E446" s="285"/>
      <c r="F446" s="285"/>
      <c r="G446" s="285"/>
      <c r="H446" s="285"/>
      <c r="I446" s="285"/>
      <c r="J446" s="285"/>
      <c r="K446" s="285"/>
      <c r="L446" s="285"/>
      <c r="M446" s="285"/>
      <c r="N446" s="285"/>
    </row>
    <row r="447" spans="2:14">
      <c r="B447" s="212"/>
      <c r="C447" s="211"/>
      <c r="D447" s="285"/>
      <c r="E447" s="285"/>
      <c r="F447" s="285"/>
      <c r="G447" s="285"/>
      <c r="H447" s="285"/>
      <c r="I447" s="285"/>
      <c r="J447" s="285"/>
      <c r="K447" s="285"/>
      <c r="L447" s="285"/>
      <c r="M447" s="285"/>
      <c r="N447" s="285"/>
    </row>
    <row r="448" spans="2:14">
      <c r="B448" s="212"/>
      <c r="C448" s="211"/>
      <c r="D448" s="285"/>
      <c r="E448" s="285"/>
      <c r="F448" s="285"/>
      <c r="G448" s="285"/>
      <c r="H448" s="285"/>
      <c r="I448" s="285"/>
      <c r="J448" s="285"/>
      <c r="K448" s="285"/>
      <c r="L448" s="285"/>
      <c r="M448" s="285"/>
      <c r="N448" s="285"/>
    </row>
    <row r="449" spans="2:14">
      <c r="B449" s="212"/>
      <c r="C449" s="211"/>
      <c r="D449" s="285"/>
      <c r="E449" s="285"/>
      <c r="F449" s="285"/>
      <c r="G449" s="285"/>
      <c r="H449" s="285"/>
      <c r="I449" s="285"/>
      <c r="J449" s="285"/>
      <c r="K449" s="285"/>
      <c r="L449" s="285"/>
      <c r="M449" s="285"/>
      <c r="N449" s="285"/>
    </row>
    <row r="450" spans="2:14">
      <c r="B450" s="212"/>
      <c r="C450" s="211"/>
      <c r="D450" s="285"/>
      <c r="E450" s="285"/>
      <c r="F450" s="285"/>
      <c r="G450" s="285"/>
      <c r="H450" s="285"/>
      <c r="I450" s="285"/>
      <c r="J450" s="285"/>
      <c r="K450" s="285"/>
      <c r="L450" s="285"/>
      <c r="M450" s="285"/>
      <c r="N450" s="285"/>
    </row>
    <row r="451" spans="2:14">
      <c r="B451" s="212"/>
      <c r="C451" s="211"/>
      <c r="D451" s="285"/>
      <c r="E451" s="285"/>
      <c r="F451" s="285"/>
      <c r="G451" s="285"/>
      <c r="H451" s="285"/>
      <c r="I451" s="285"/>
      <c r="J451" s="285"/>
      <c r="K451" s="285"/>
      <c r="L451" s="285"/>
      <c r="M451" s="285"/>
      <c r="N451" s="285"/>
    </row>
    <row r="452" spans="2:14">
      <c r="B452" s="212"/>
      <c r="C452" s="211"/>
      <c r="D452" s="285"/>
      <c r="E452" s="285"/>
      <c r="F452" s="285"/>
      <c r="G452" s="285"/>
      <c r="H452" s="285"/>
      <c r="I452" s="285"/>
      <c r="J452" s="285"/>
      <c r="K452" s="285"/>
      <c r="L452" s="285"/>
      <c r="M452" s="285"/>
      <c r="N452" s="285"/>
    </row>
    <row r="453" spans="2:14">
      <c r="B453" s="212"/>
      <c r="C453" s="211"/>
      <c r="D453" s="285"/>
      <c r="E453" s="285"/>
      <c r="F453" s="285"/>
      <c r="G453" s="285"/>
      <c r="H453" s="285"/>
      <c r="I453" s="285"/>
      <c r="J453" s="285"/>
      <c r="K453" s="285"/>
      <c r="L453" s="285"/>
      <c r="M453" s="285"/>
      <c r="N453" s="285"/>
    </row>
    <row r="454" spans="2:14">
      <c r="B454" s="212"/>
      <c r="C454" s="211"/>
      <c r="D454" s="285"/>
      <c r="E454" s="285"/>
      <c r="F454" s="285"/>
      <c r="G454" s="285"/>
      <c r="H454" s="285"/>
      <c r="I454" s="285"/>
      <c r="J454" s="285"/>
      <c r="K454" s="285"/>
      <c r="L454" s="285"/>
      <c r="M454" s="285"/>
      <c r="N454" s="285"/>
    </row>
    <row r="455" spans="2:14">
      <c r="B455" s="212" t="s">
        <v>1448</v>
      </c>
      <c r="C455" s="211"/>
      <c r="D455" s="285"/>
      <c r="E455" s="285"/>
      <c r="F455" s="285"/>
      <c r="G455" s="285"/>
      <c r="H455" s="285"/>
      <c r="I455" s="285"/>
      <c r="J455" s="285"/>
      <c r="K455" s="285"/>
      <c r="L455" s="285"/>
      <c r="M455" s="285"/>
      <c r="N455" s="285"/>
    </row>
    <row r="456" spans="2:14">
      <c r="B456" s="212" t="s">
        <v>1397</v>
      </c>
      <c r="C456" s="211"/>
      <c r="D456" s="285"/>
      <c r="E456" s="285"/>
      <c r="F456" s="285"/>
      <c r="G456" s="285"/>
      <c r="H456" s="285"/>
      <c r="I456" s="285"/>
      <c r="J456" s="285"/>
      <c r="K456" s="285"/>
      <c r="L456" s="285"/>
      <c r="M456" s="285"/>
      <c r="N456" s="285"/>
    </row>
    <row r="457" spans="2:14">
      <c r="B457" s="212"/>
      <c r="C457" s="211"/>
      <c r="D457" s="285"/>
      <c r="E457" s="285"/>
      <c r="F457" s="285"/>
      <c r="G457" s="285"/>
      <c r="H457" s="285"/>
      <c r="I457" s="285"/>
      <c r="J457" s="285"/>
      <c r="K457" s="285"/>
      <c r="L457" s="285"/>
      <c r="M457" s="285"/>
      <c r="N457" s="285"/>
    </row>
    <row r="458" spans="2:14">
      <c r="B458" s="212" t="s">
        <v>1398</v>
      </c>
      <c r="C458" s="211"/>
      <c r="D458" s="285"/>
      <c r="E458" s="285"/>
      <c r="F458" s="285"/>
      <c r="G458" s="285"/>
      <c r="H458" s="285"/>
      <c r="I458" s="285"/>
      <c r="J458" s="285"/>
      <c r="K458" s="285"/>
      <c r="L458" s="285"/>
      <c r="M458" s="285"/>
      <c r="N458" s="285"/>
    </row>
    <row r="459" spans="2:14">
      <c r="B459" s="212" t="s">
        <v>1399</v>
      </c>
      <c r="C459" s="211"/>
      <c r="D459" s="285"/>
      <c r="E459" s="285"/>
      <c r="F459" s="285"/>
      <c r="G459" s="285"/>
      <c r="H459" s="285"/>
      <c r="I459" s="285"/>
      <c r="J459" s="285"/>
      <c r="K459" s="285"/>
      <c r="L459" s="285"/>
      <c r="M459" s="285"/>
      <c r="N459" s="285"/>
    </row>
    <row r="460" spans="2:14">
      <c r="B460" s="212" t="s">
        <v>1400</v>
      </c>
      <c r="C460" s="211"/>
      <c r="D460" s="285"/>
      <c r="E460" s="285"/>
      <c r="F460" s="285"/>
      <c r="G460" s="285"/>
      <c r="H460" s="285"/>
      <c r="I460" s="285"/>
      <c r="J460" s="285"/>
      <c r="K460" s="285"/>
      <c r="L460" s="285"/>
      <c r="M460" s="285"/>
      <c r="N460" s="285"/>
    </row>
    <row r="461" spans="2:14">
      <c r="B461" s="212"/>
      <c r="C461" s="211"/>
      <c r="D461" s="285"/>
      <c r="E461" s="285"/>
      <c r="F461" s="285"/>
      <c r="G461" s="285"/>
      <c r="H461" s="285"/>
      <c r="I461" s="285"/>
      <c r="J461" s="285"/>
      <c r="K461" s="285"/>
      <c r="L461" s="285"/>
      <c r="M461" s="285"/>
      <c r="N461" s="285"/>
    </row>
    <row r="462" spans="2:14">
      <c r="B462" s="212" t="s">
        <v>1401</v>
      </c>
      <c r="C462" s="211"/>
      <c r="D462" s="285"/>
      <c r="E462" s="285"/>
      <c r="F462" s="285"/>
      <c r="G462" s="285"/>
      <c r="H462" s="285"/>
      <c r="I462" s="285"/>
      <c r="J462" s="285"/>
      <c r="K462" s="285"/>
      <c r="L462" s="285"/>
      <c r="M462" s="285"/>
      <c r="N462" s="285"/>
    </row>
    <row r="463" spans="2:14">
      <c r="B463" s="212" t="s">
        <v>1402</v>
      </c>
      <c r="C463" s="211"/>
      <c r="D463" s="285"/>
      <c r="E463" s="285"/>
      <c r="F463" s="285"/>
      <c r="G463" s="285"/>
      <c r="H463" s="285"/>
      <c r="I463" s="285"/>
      <c r="J463" s="285"/>
      <c r="K463" s="285"/>
      <c r="L463" s="285"/>
      <c r="M463" s="285"/>
      <c r="N463" s="285"/>
    </row>
    <row r="464" spans="2:14">
      <c r="B464" s="212"/>
      <c r="C464" s="211"/>
      <c r="D464" s="285"/>
      <c r="E464" s="285"/>
      <c r="F464" s="285"/>
      <c r="G464" s="285"/>
      <c r="H464" s="285"/>
      <c r="I464" s="285"/>
      <c r="J464" s="285"/>
      <c r="K464" s="285"/>
      <c r="L464" s="285"/>
      <c r="M464" s="285"/>
      <c r="N464" s="285"/>
    </row>
    <row r="465" spans="2:14">
      <c r="B465" s="212" t="s">
        <v>1403</v>
      </c>
      <c r="C465" s="211"/>
      <c r="D465" s="285"/>
      <c r="E465" s="285"/>
      <c r="F465" s="285"/>
      <c r="G465" s="285"/>
      <c r="H465" s="285"/>
      <c r="I465" s="285"/>
      <c r="J465" s="285"/>
      <c r="K465" s="285"/>
      <c r="L465" s="285"/>
      <c r="M465" s="285"/>
      <c r="N465" s="285"/>
    </row>
    <row r="466" spans="2:14">
      <c r="B466" s="212"/>
      <c r="C466" s="211"/>
      <c r="D466" s="285"/>
      <c r="E466" s="285"/>
      <c r="F466" s="285"/>
      <c r="G466" s="285"/>
      <c r="H466" s="285"/>
      <c r="I466" s="285"/>
      <c r="J466" s="285"/>
      <c r="K466" s="285"/>
      <c r="L466" s="285"/>
      <c r="M466" s="285"/>
      <c r="N466" s="285"/>
    </row>
    <row r="467" spans="2:14">
      <c r="B467" s="212"/>
      <c r="C467" s="211"/>
      <c r="D467" s="285"/>
      <c r="E467" s="285"/>
      <c r="F467" s="285"/>
      <c r="G467" s="285"/>
      <c r="H467" s="285"/>
      <c r="I467" s="285"/>
      <c r="J467" s="285"/>
      <c r="K467" s="285"/>
      <c r="L467" s="285"/>
      <c r="M467" s="285"/>
      <c r="N467" s="285"/>
    </row>
    <row r="468" spans="2:14">
      <c r="B468" s="212"/>
      <c r="C468" s="211"/>
      <c r="D468" s="285"/>
      <c r="E468" s="285"/>
      <c r="F468" s="285"/>
      <c r="G468" s="285"/>
      <c r="H468" s="285"/>
      <c r="I468" s="285"/>
      <c r="J468" s="285"/>
      <c r="K468" s="285"/>
      <c r="L468" s="285"/>
      <c r="M468" s="285"/>
      <c r="N468" s="285"/>
    </row>
    <row r="469" spans="2:14">
      <c r="B469" s="212"/>
      <c r="C469" s="211"/>
      <c r="D469" s="285"/>
      <c r="E469" s="285"/>
      <c r="F469" s="285"/>
      <c r="G469" s="285"/>
      <c r="H469" s="285"/>
      <c r="I469" s="285"/>
      <c r="J469" s="285"/>
      <c r="K469" s="285"/>
      <c r="L469" s="285"/>
      <c r="M469" s="285"/>
      <c r="N469" s="285"/>
    </row>
    <row r="470" spans="2:14">
      <c r="B470" s="212"/>
      <c r="C470" s="211"/>
      <c r="D470" s="285"/>
      <c r="E470" s="285"/>
      <c r="F470" s="285"/>
      <c r="G470" s="285"/>
      <c r="H470" s="285"/>
      <c r="I470" s="285"/>
      <c r="J470" s="285"/>
      <c r="K470" s="285"/>
      <c r="L470" s="285"/>
      <c r="M470" s="285"/>
      <c r="N470" s="285"/>
    </row>
    <row r="471" spans="2:14">
      <c r="B471" s="212"/>
      <c r="C471" s="211"/>
      <c r="D471" s="285"/>
      <c r="E471" s="285"/>
      <c r="F471" s="285"/>
      <c r="G471" s="285"/>
      <c r="H471" s="285"/>
      <c r="I471" s="285"/>
      <c r="J471" s="285"/>
      <c r="K471" s="285"/>
      <c r="L471" s="285"/>
      <c r="M471" s="285"/>
      <c r="N471" s="285"/>
    </row>
    <row r="472" spans="2:14">
      <c r="B472" s="212"/>
      <c r="C472" s="211"/>
      <c r="D472" s="285"/>
      <c r="E472" s="285"/>
      <c r="F472" s="285"/>
      <c r="G472" s="285"/>
      <c r="H472" s="285"/>
      <c r="I472" s="285"/>
      <c r="J472" s="285"/>
      <c r="K472" s="285"/>
      <c r="L472" s="285"/>
      <c r="M472" s="285"/>
      <c r="N472" s="285"/>
    </row>
    <row r="473" spans="2:14">
      <c r="B473" s="212"/>
      <c r="C473" s="211"/>
      <c r="D473" s="285"/>
      <c r="E473" s="285"/>
      <c r="F473" s="285"/>
      <c r="G473" s="285"/>
      <c r="H473" s="285"/>
      <c r="I473" s="285"/>
      <c r="J473" s="285"/>
      <c r="K473" s="285"/>
      <c r="L473" s="285"/>
      <c r="M473" s="285"/>
      <c r="N473" s="285"/>
    </row>
    <row r="474" spans="2:14">
      <c r="B474" s="212"/>
      <c r="C474" s="211"/>
      <c r="D474" s="285"/>
      <c r="E474" s="285"/>
      <c r="F474" s="285"/>
      <c r="G474" s="212" t="s">
        <v>1404</v>
      </c>
      <c r="H474" s="285"/>
      <c r="I474" s="285"/>
      <c r="J474" s="285"/>
      <c r="K474" s="285"/>
      <c r="L474" s="285"/>
      <c r="M474" s="285"/>
      <c r="N474" s="285"/>
    </row>
    <row r="475" spans="2:14">
      <c r="B475" s="212"/>
      <c r="C475" s="211"/>
      <c r="D475" s="285"/>
      <c r="E475" s="285"/>
      <c r="F475" s="285"/>
      <c r="G475" s="285"/>
      <c r="H475" s="285"/>
      <c r="I475" s="285"/>
      <c r="J475" s="285"/>
      <c r="K475" s="285"/>
      <c r="L475" s="285"/>
      <c r="M475" s="285"/>
      <c r="N475" s="285"/>
    </row>
    <row r="476" spans="2:14">
      <c r="B476" s="212"/>
      <c r="C476" s="211"/>
      <c r="D476" s="285"/>
      <c r="E476" s="285"/>
      <c r="F476" s="285"/>
      <c r="G476" s="285"/>
      <c r="H476" s="285"/>
      <c r="I476" s="285"/>
      <c r="J476" s="285"/>
      <c r="K476" s="285"/>
      <c r="L476" s="285"/>
      <c r="M476" s="285"/>
      <c r="N476" s="285"/>
    </row>
    <row r="477" spans="2:14">
      <c r="B477" s="170" t="s">
        <v>1405</v>
      </c>
      <c r="C477" s="211"/>
      <c r="D477" s="285"/>
      <c r="E477" s="285"/>
      <c r="F477" s="285"/>
      <c r="G477" s="285"/>
      <c r="H477" s="285"/>
      <c r="I477" s="285"/>
      <c r="J477" s="285"/>
      <c r="K477" s="285"/>
      <c r="L477" s="285"/>
      <c r="M477" s="285"/>
      <c r="N477" s="285"/>
    </row>
    <row r="478" spans="2:14">
      <c r="B478" s="212"/>
      <c r="C478" s="211"/>
      <c r="D478" s="285"/>
      <c r="E478" s="285"/>
      <c r="F478" s="285"/>
      <c r="G478" s="285"/>
      <c r="H478" s="285"/>
      <c r="I478" s="285"/>
      <c r="J478" s="285"/>
      <c r="K478" s="285"/>
      <c r="L478" s="285"/>
      <c r="M478" s="285"/>
      <c r="N478" s="285"/>
    </row>
    <row r="479" spans="2:14">
      <c r="B479" s="212"/>
      <c r="C479" s="211"/>
      <c r="D479" s="285"/>
      <c r="E479" s="285"/>
      <c r="F479" s="285"/>
      <c r="G479" s="285"/>
      <c r="H479" s="285"/>
      <c r="I479" s="285"/>
      <c r="J479" s="285"/>
      <c r="K479" s="285"/>
      <c r="L479" s="285"/>
      <c r="M479" s="285"/>
      <c r="N479" s="285"/>
    </row>
    <row r="480" spans="2:14">
      <c r="B480" s="212"/>
      <c r="C480" s="211"/>
      <c r="D480" s="285"/>
      <c r="E480" s="285"/>
      <c r="F480" s="285"/>
      <c r="G480" s="285"/>
      <c r="H480" s="285"/>
      <c r="I480" s="285"/>
      <c r="J480" s="285"/>
      <c r="K480" s="285"/>
      <c r="L480" s="285"/>
      <c r="M480" s="285"/>
      <c r="N480" s="285"/>
    </row>
    <row r="481" spans="2:14">
      <c r="B481" s="212"/>
      <c r="C481" s="211"/>
      <c r="D481" s="285"/>
      <c r="E481" s="285"/>
      <c r="F481" s="285"/>
      <c r="G481" s="285"/>
      <c r="H481" s="285"/>
      <c r="I481" s="285"/>
      <c r="J481" s="285"/>
      <c r="K481" s="285"/>
      <c r="L481" s="285"/>
      <c r="M481" s="285"/>
      <c r="N481" s="285"/>
    </row>
    <row r="482" spans="2:14">
      <c r="B482" s="212" t="s">
        <v>885</v>
      </c>
      <c r="C482" s="211"/>
      <c r="D482" s="285"/>
      <c r="E482" s="285"/>
      <c r="F482" s="285"/>
      <c r="G482" s="285"/>
      <c r="H482" s="285"/>
      <c r="I482" s="285"/>
      <c r="J482" s="285"/>
      <c r="K482" s="285"/>
      <c r="L482" s="285"/>
      <c r="M482" s="285"/>
      <c r="N482" s="285"/>
    </row>
    <row r="483" spans="2:14">
      <c r="B483" s="212" t="s">
        <v>1406</v>
      </c>
      <c r="C483" s="211"/>
      <c r="D483" s="285"/>
      <c r="E483" s="285"/>
      <c r="F483" s="285"/>
      <c r="G483" s="285"/>
      <c r="H483" s="285"/>
      <c r="I483" s="285"/>
      <c r="J483" s="285"/>
      <c r="K483" s="285"/>
      <c r="L483" s="285"/>
      <c r="M483" s="285"/>
      <c r="N483" s="285"/>
    </row>
    <row r="484" spans="2:14">
      <c r="B484" s="212"/>
      <c r="C484" s="211"/>
      <c r="D484" s="285"/>
      <c r="E484" s="285"/>
      <c r="F484" s="285"/>
      <c r="G484" s="285"/>
      <c r="H484" s="285"/>
      <c r="I484" s="285"/>
      <c r="J484" s="285"/>
      <c r="K484" s="285"/>
      <c r="L484" s="285"/>
      <c r="M484" s="285"/>
      <c r="N484" s="285"/>
    </row>
    <row r="485" spans="2:14">
      <c r="B485" s="211" t="s">
        <v>1407</v>
      </c>
      <c r="C485" s="211"/>
      <c r="D485" s="285"/>
      <c r="E485" s="285"/>
      <c r="F485" s="285"/>
      <c r="G485" s="285"/>
      <c r="H485" s="285"/>
      <c r="I485" s="285"/>
      <c r="J485" s="285"/>
      <c r="K485" s="285"/>
      <c r="L485" s="285"/>
      <c r="M485" s="285"/>
      <c r="N485" s="285"/>
    </row>
    <row r="486" spans="2:14">
      <c r="B486" s="211"/>
      <c r="C486" s="211"/>
      <c r="D486" s="285"/>
      <c r="E486" s="285"/>
      <c r="F486" s="285"/>
      <c r="G486" s="285"/>
      <c r="H486" s="285"/>
      <c r="I486" s="285"/>
      <c r="J486" s="285"/>
      <c r="K486" s="285"/>
      <c r="L486" s="285"/>
      <c r="M486" s="285"/>
      <c r="N486" s="285"/>
    </row>
    <row r="487" spans="2:14">
      <c r="B487" s="211" t="s">
        <v>1408</v>
      </c>
      <c r="C487" s="211"/>
      <c r="D487" s="285"/>
      <c r="E487" s="285"/>
      <c r="F487" s="285"/>
      <c r="G487" s="285"/>
      <c r="H487" s="285"/>
      <c r="I487" s="285"/>
      <c r="J487" s="285"/>
      <c r="K487" s="285"/>
      <c r="L487" s="285"/>
      <c r="M487" s="285"/>
      <c r="N487" s="285"/>
    </row>
    <row r="488" spans="2:14">
      <c r="B488" s="212" t="s">
        <v>1409</v>
      </c>
      <c r="C488" s="211"/>
      <c r="D488" s="285"/>
      <c r="E488" s="285"/>
      <c r="F488" s="285"/>
      <c r="G488" s="285"/>
      <c r="H488" s="285"/>
      <c r="I488" s="285"/>
      <c r="J488" s="285"/>
      <c r="K488" s="285"/>
      <c r="L488" s="285"/>
      <c r="M488" s="285"/>
      <c r="N488" s="285"/>
    </row>
    <row r="489" spans="2:14">
      <c r="B489" s="212"/>
      <c r="C489" s="211"/>
      <c r="D489" s="285"/>
      <c r="E489" s="285"/>
      <c r="F489" s="285"/>
      <c r="G489" s="285"/>
      <c r="H489" s="285"/>
      <c r="I489" s="285"/>
      <c r="J489" s="285"/>
      <c r="K489" s="285"/>
      <c r="L489" s="285"/>
      <c r="M489" s="285"/>
      <c r="N489" s="285"/>
    </row>
    <row r="490" spans="2:14">
      <c r="B490" s="289" t="s">
        <v>1410</v>
      </c>
      <c r="C490" s="211"/>
      <c r="D490" s="285"/>
      <c r="E490" s="285"/>
      <c r="F490" s="285"/>
      <c r="G490" s="285"/>
      <c r="H490" s="285"/>
      <c r="I490" s="285"/>
      <c r="J490" s="285"/>
      <c r="K490" s="285"/>
      <c r="L490" s="285"/>
      <c r="M490" s="285"/>
      <c r="N490" s="285"/>
    </row>
    <row r="491" spans="2:14">
      <c r="B491" s="212" t="s">
        <v>1411</v>
      </c>
      <c r="C491" s="211"/>
      <c r="D491" s="285"/>
      <c r="E491" s="285"/>
      <c r="F491" s="285"/>
      <c r="G491" s="285"/>
      <c r="H491" s="285"/>
      <c r="I491" s="285"/>
      <c r="J491" s="285"/>
      <c r="K491" s="285"/>
      <c r="L491" s="285"/>
      <c r="M491" s="285"/>
      <c r="N491" s="285"/>
    </row>
    <row r="492" spans="2:14">
      <c r="B492" s="212" t="s">
        <v>1412</v>
      </c>
      <c r="C492" s="211"/>
      <c r="D492" s="285"/>
      <c r="E492" s="285"/>
      <c r="F492" s="285"/>
      <c r="G492" s="285"/>
      <c r="H492" s="285"/>
      <c r="I492" s="285"/>
      <c r="J492" s="285"/>
      <c r="K492" s="285"/>
      <c r="L492" s="285"/>
      <c r="M492" s="285"/>
      <c r="N492" s="285"/>
    </row>
    <row r="493" spans="2:14">
      <c r="B493" s="211" t="s">
        <v>1413</v>
      </c>
      <c r="C493" s="211"/>
      <c r="D493" s="285"/>
      <c r="E493" s="285"/>
      <c r="F493" s="285"/>
      <c r="G493" s="285"/>
      <c r="H493" s="285"/>
      <c r="I493" s="285"/>
      <c r="J493" s="285"/>
      <c r="K493" s="285"/>
      <c r="L493" s="285"/>
      <c r="M493" s="285"/>
      <c r="N493" s="285"/>
    </row>
    <row r="494" spans="2:14">
      <c r="B494" s="211"/>
      <c r="C494" s="211"/>
      <c r="D494" s="285"/>
      <c r="E494" s="285"/>
      <c r="F494" s="285"/>
      <c r="G494" s="285"/>
      <c r="H494" s="285"/>
      <c r="I494" s="285"/>
      <c r="J494" s="285"/>
      <c r="K494" s="285"/>
      <c r="L494" s="285"/>
      <c r="M494" s="285"/>
      <c r="N494" s="285"/>
    </row>
    <row r="495" spans="2:14">
      <c r="B495" s="212" t="s">
        <v>1414</v>
      </c>
      <c r="C495" s="211"/>
      <c r="D495" s="285"/>
      <c r="E495" s="285"/>
      <c r="F495" s="285"/>
      <c r="G495" s="285"/>
      <c r="H495" s="285"/>
      <c r="I495" s="285"/>
      <c r="J495" s="285"/>
      <c r="K495" s="285"/>
      <c r="L495" s="285"/>
      <c r="M495" s="285"/>
      <c r="N495" s="285"/>
    </row>
    <row r="496" spans="2:14">
      <c r="B496" s="212" t="s">
        <v>1415</v>
      </c>
      <c r="C496" s="211"/>
      <c r="D496" s="285"/>
      <c r="E496" s="285"/>
      <c r="F496" s="285"/>
      <c r="G496" s="285"/>
      <c r="H496" s="285"/>
      <c r="I496" s="285"/>
      <c r="J496" s="285"/>
      <c r="K496" s="285"/>
      <c r="L496" s="285"/>
      <c r="M496" s="285"/>
      <c r="N496" s="285"/>
    </row>
    <row r="497" spans="2:14">
      <c r="B497" s="211" t="s">
        <v>1416</v>
      </c>
      <c r="C497" s="211"/>
      <c r="D497" s="285"/>
      <c r="E497" s="285"/>
      <c r="F497" s="285"/>
      <c r="G497" s="285"/>
      <c r="H497" s="285"/>
      <c r="I497" s="285"/>
      <c r="J497" s="285"/>
      <c r="K497" s="285"/>
      <c r="L497" s="285"/>
      <c r="M497" s="285"/>
      <c r="N497" s="285"/>
    </row>
    <row r="498" spans="2:14">
      <c r="C498" s="211"/>
      <c r="D498" s="285"/>
      <c r="E498" s="285"/>
      <c r="F498" s="285"/>
      <c r="G498" s="285"/>
      <c r="H498" s="285"/>
      <c r="I498" s="285"/>
      <c r="J498" s="285"/>
      <c r="K498" s="285"/>
      <c r="L498" s="285"/>
      <c r="M498" s="285"/>
      <c r="N498" s="285"/>
    </row>
    <row r="499" spans="2:14">
      <c r="B499" s="212" t="s">
        <v>1417</v>
      </c>
      <c r="C499" s="211"/>
      <c r="D499" s="285"/>
      <c r="E499" s="285"/>
      <c r="F499" s="285"/>
      <c r="G499" s="285"/>
      <c r="H499" s="285"/>
      <c r="I499" s="285"/>
      <c r="J499" s="285"/>
      <c r="K499" s="285"/>
      <c r="L499" s="285"/>
      <c r="M499" s="285"/>
      <c r="N499" s="285"/>
    </row>
    <row r="500" spans="2:14">
      <c r="B500" s="212" t="s">
        <v>1449</v>
      </c>
      <c r="C500" s="211"/>
      <c r="D500" s="285"/>
      <c r="E500" s="285"/>
      <c r="F500" s="285"/>
      <c r="G500" s="285"/>
      <c r="H500" s="285"/>
      <c r="I500" s="285"/>
      <c r="J500" s="285"/>
      <c r="K500" s="285"/>
      <c r="L500" s="285"/>
      <c r="M500" s="285"/>
      <c r="N500" s="285"/>
    </row>
    <row r="501" spans="2:14">
      <c r="B501" s="212"/>
      <c r="C501" s="211"/>
      <c r="D501" s="285"/>
      <c r="E501" s="285"/>
      <c r="F501" s="285"/>
      <c r="G501" s="285"/>
      <c r="H501" s="285"/>
      <c r="I501" s="285"/>
      <c r="J501" s="285"/>
      <c r="K501" s="285"/>
      <c r="L501" s="285"/>
      <c r="M501" s="285"/>
      <c r="N501" s="285"/>
    </row>
    <row r="502" spans="2:14">
      <c r="B502" s="211" t="s">
        <v>1418</v>
      </c>
      <c r="C502" s="211"/>
      <c r="D502" s="285"/>
      <c r="E502" s="285"/>
      <c r="F502" s="285"/>
      <c r="G502" s="285"/>
      <c r="H502" s="285"/>
      <c r="I502" s="285"/>
      <c r="J502" s="285"/>
      <c r="K502" s="285"/>
      <c r="L502" s="285"/>
      <c r="M502" s="285"/>
      <c r="N502" s="285"/>
    </row>
    <row r="503" spans="2:14">
      <c r="B503" s="211" t="s">
        <v>1450</v>
      </c>
      <c r="C503" s="211"/>
      <c r="D503" s="285"/>
      <c r="E503" s="285"/>
      <c r="F503" s="285"/>
      <c r="G503" s="285"/>
      <c r="H503" s="285"/>
      <c r="I503" s="285"/>
      <c r="J503" s="285"/>
      <c r="K503" s="285"/>
      <c r="L503" s="285"/>
      <c r="M503" s="285"/>
      <c r="N503" s="285"/>
    </row>
    <row r="504" spans="2:14">
      <c r="B504" s="211" t="s">
        <v>1451</v>
      </c>
      <c r="C504" s="211"/>
      <c r="D504" s="285"/>
      <c r="E504" s="285"/>
      <c r="F504" s="285"/>
      <c r="G504" s="285"/>
      <c r="H504" s="285"/>
      <c r="I504" s="285"/>
      <c r="J504" s="285"/>
      <c r="K504" s="285"/>
      <c r="L504" s="285"/>
      <c r="M504" s="285"/>
      <c r="N504" s="285"/>
    </row>
    <row r="505" spans="2:14">
      <c r="B505" s="211" t="s">
        <v>1419</v>
      </c>
      <c r="C505" s="211"/>
      <c r="D505" s="285"/>
      <c r="E505" s="285"/>
      <c r="F505" s="285"/>
      <c r="G505" s="285"/>
      <c r="H505" s="285"/>
      <c r="I505" s="285"/>
      <c r="J505" s="285"/>
      <c r="K505" s="285"/>
      <c r="L505" s="285"/>
      <c r="M505" s="285"/>
      <c r="N505" s="285"/>
    </row>
    <row r="506" spans="2:14">
      <c r="B506" s="211"/>
      <c r="C506" s="211"/>
      <c r="D506" s="285"/>
      <c r="E506" s="285"/>
      <c r="F506" s="285"/>
      <c r="G506" s="285"/>
      <c r="H506" s="285"/>
      <c r="I506" s="285"/>
      <c r="J506" s="285"/>
      <c r="K506" s="285"/>
      <c r="L506" s="285"/>
      <c r="M506" s="285"/>
      <c r="N506" s="285"/>
    </row>
    <row r="507" spans="2:14">
      <c r="B507" s="211" t="s">
        <v>1452</v>
      </c>
      <c r="C507" s="211"/>
      <c r="D507" s="285"/>
      <c r="E507" s="285"/>
      <c r="F507" s="285"/>
      <c r="G507" s="285"/>
      <c r="H507" s="285"/>
      <c r="I507" s="285"/>
      <c r="J507" s="285"/>
      <c r="K507" s="285"/>
      <c r="L507" s="285"/>
      <c r="M507" s="285"/>
      <c r="N507" s="285"/>
    </row>
    <row r="508" spans="2:14">
      <c r="B508" s="212" t="s">
        <v>1420</v>
      </c>
      <c r="C508" s="211"/>
      <c r="D508" s="285"/>
      <c r="E508" s="285"/>
      <c r="F508" s="285"/>
      <c r="G508" s="285"/>
      <c r="H508" s="285"/>
      <c r="I508" s="285"/>
      <c r="J508" s="285"/>
      <c r="K508" s="285"/>
      <c r="L508" s="285"/>
      <c r="M508" s="285"/>
      <c r="N508" s="285"/>
    </row>
    <row r="509" spans="2:14">
      <c r="B509" s="212"/>
      <c r="C509" s="211"/>
      <c r="D509" s="285"/>
      <c r="E509" s="285"/>
      <c r="F509" s="285"/>
      <c r="G509" s="285"/>
      <c r="H509" s="285"/>
      <c r="I509" s="285"/>
      <c r="J509" s="285"/>
      <c r="K509" s="285"/>
      <c r="L509" s="285"/>
      <c r="M509" s="285"/>
      <c r="N509" s="285"/>
    </row>
    <row r="510" spans="2:14">
      <c r="B510" s="294" t="s">
        <v>1421</v>
      </c>
      <c r="C510" s="294"/>
      <c r="D510" s="295"/>
      <c r="E510" s="295"/>
      <c r="F510" s="295"/>
      <c r="G510" s="295"/>
      <c r="H510" s="295"/>
      <c r="I510" s="295"/>
      <c r="J510" s="295"/>
      <c r="K510" s="295"/>
      <c r="L510" s="295"/>
      <c r="M510" s="295"/>
      <c r="N510" s="295"/>
    </row>
    <row r="511" spans="2:14">
      <c r="B511" s="296" t="s">
        <v>1422</v>
      </c>
      <c r="C511" s="296"/>
      <c r="D511" s="297"/>
      <c r="E511" s="297"/>
      <c r="F511" s="297"/>
      <c r="G511" s="297"/>
      <c r="H511" s="297"/>
      <c r="I511" s="297"/>
      <c r="J511" s="297"/>
      <c r="K511" s="297"/>
      <c r="L511" s="297"/>
      <c r="M511" s="297"/>
      <c r="N511" s="297"/>
    </row>
    <row r="512" spans="2:14">
      <c r="B512" s="296" t="s">
        <v>1423</v>
      </c>
      <c r="C512" s="296"/>
      <c r="D512" s="298"/>
      <c r="E512" s="298"/>
      <c r="F512" s="298"/>
      <c r="G512" s="298"/>
      <c r="H512" s="298"/>
      <c r="I512" s="298"/>
      <c r="J512" s="298"/>
      <c r="K512" s="298"/>
      <c r="L512" s="298"/>
      <c r="M512" s="298"/>
      <c r="N512" s="298"/>
    </row>
    <row r="513" spans="2:22">
      <c r="B513" s="296"/>
      <c r="C513" s="296"/>
      <c r="D513" s="298"/>
      <c r="E513" s="298"/>
      <c r="F513" s="298"/>
      <c r="G513" s="298"/>
      <c r="H513" s="298"/>
      <c r="I513" s="298"/>
      <c r="J513" s="298"/>
      <c r="K513" s="298"/>
      <c r="L513" s="298"/>
      <c r="M513" s="298"/>
      <c r="N513" s="298"/>
    </row>
    <row r="514" spans="2:22">
      <c r="B514" s="294" t="s">
        <v>1424</v>
      </c>
      <c r="C514" s="296"/>
      <c r="D514" s="298"/>
      <c r="E514" s="298"/>
      <c r="F514" s="298"/>
      <c r="G514" s="298"/>
      <c r="H514" s="298"/>
      <c r="I514" s="298"/>
      <c r="J514" s="298"/>
      <c r="K514" s="298"/>
      <c r="L514" s="298"/>
      <c r="M514" s="298"/>
      <c r="N514" s="298"/>
    </row>
    <row r="515" spans="2:22">
      <c r="B515" s="296" t="s">
        <v>1425</v>
      </c>
      <c r="C515" s="296"/>
      <c r="D515" s="298"/>
      <c r="E515" s="298"/>
      <c r="F515" s="298"/>
      <c r="G515" s="298"/>
      <c r="H515" s="298"/>
      <c r="I515" s="298"/>
      <c r="J515" s="298"/>
      <c r="K515" s="298"/>
      <c r="L515" s="298"/>
      <c r="M515" s="298"/>
      <c r="N515" s="298"/>
    </row>
    <row r="516" spans="2:22">
      <c r="B516" s="296"/>
      <c r="C516" s="296"/>
      <c r="D516" s="298"/>
      <c r="E516" s="298"/>
      <c r="F516" s="298"/>
      <c r="G516" s="298"/>
      <c r="H516" s="298"/>
      <c r="I516" s="298"/>
      <c r="J516" s="298"/>
      <c r="K516" s="298"/>
      <c r="L516" s="298"/>
      <c r="M516" s="298"/>
      <c r="N516" s="298"/>
    </row>
    <row r="517" spans="2:22">
      <c r="B517" s="299"/>
      <c r="C517" s="299"/>
      <c r="D517" s="298"/>
      <c r="E517" s="298"/>
      <c r="F517" s="298"/>
      <c r="G517" s="298"/>
      <c r="H517" s="298"/>
      <c r="I517" s="298"/>
      <c r="J517" s="298"/>
      <c r="K517" s="298"/>
      <c r="L517" s="298"/>
      <c r="M517" s="298"/>
      <c r="N517" s="298"/>
    </row>
    <row r="518" spans="2:22">
      <c r="B518" s="294" t="s">
        <v>1759</v>
      </c>
      <c r="C518" s="299"/>
      <c r="D518" s="298"/>
      <c r="E518" s="298"/>
      <c r="F518" s="298"/>
      <c r="G518" s="298"/>
      <c r="H518" s="298"/>
      <c r="I518" s="298"/>
      <c r="J518" s="298"/>
      <c r="K518" s="298"/>
      <c r="L518" s="298"/>
      <c r="M518" s="298"/>
      <c r="N518" s="298"/>
    </row>
    <row r="519" spans="2:22">
      <c r="B519" s="339" t="s">
        <v>1426</v>
      </c>
      <c r="C519"/>
      <c r="D519"/>
      <c r="E519"/>
      <c r="F519"/>
      <c r="G519"/>
      <c r="H519"/>
      <c r="I519"/>
      <c r="J519"/>
      <c r="K519"/>
      <c r="L519"/>
      <c r="M519"/>
      <c r="N519"/>
      <c r="O519"/>
      <c r="P519"/>
      <c r="Q519"/>
      <c r="R519"/>
      <c r="S519"/>
      <c r="T519"/>
      <c r="U519"/>
      <c r="V519"/>
    </row>
    <row r="520" spans="2:22">
      <c r="B520" s="339"/>
      <c r="C520"/>
      <c r="D520"/>
      <c r="E520"/>
      <c r="F520"/>
      <c r="G520"/>
      <c r="H520"/>
      <c r="I520"/>
      <c r="J520"/>
      <c r="K520"/>
      <c r="L520"/>
      <c r="M520"/>
      <c r="N520"/>
      <c r="O520"/>
      <c r="P520"/>
      <c r="Q520"/>
      <c r="R520"/>
      <c r="S520"/>
      <c r="T520"/>
      <c r="U520"/>
      <c r="V520"/>
    </row>
    <row r="521" spans="2:22">
      <c r="B521" s="374" t="s">
        <v>1760</v>
      </c>
      <c r="C521"/>
      <c r="D521"/>
      <c r="E521"/>
      <c r="F521"/>
      <c r="G521"/>
      <c r="H521"/>
      <c r="I521"/>
      <c r="J521"/>
      <c r="K521"/>
      <c r="L521"/>
      <c r="M521"/>
      <c r="N521"/>
      <c r="O521"/>
      <c r="P521"/>
      <c r="Q521"/>
      <c r="R521"/>
      <c r="S521"/>
      <c r="T521"/>
      <c r="U521"/>
      <c r="V521"/>
    </row>
    <row r="522" spans="2:22">
      <c r="B522" s="374" t="s">
        <v>1761</v>
      </c>
      <c r="C522"/>
      <c r="D522"/>
      <c r="E522"/>
      <c r="F522"/>
      <c r="G522"/>
      <c r="H522"/>
      <c r="I522"/>
      <c r="J522"/>
      <c r="K522"/>
      <c r="L522"/>
      <c r="M522"/>
      <c r="N522"/>
      <c r="O522"/>
      <c r="P522"/>
      <c r="Q522"/>
      <c r="R522"/>
      <c r="S522"/>
      <c r="T522"/>
      <c r="U522"/>
      <c r="V522"/>
    </row>
    <row r="523" spans="2:22">
      <c r="B523" s="374"/>
      <c r="C523"/>
      <c r="D523"/>
      <c r="E523"/>
      <c r="F523"/>
      <c r="G523"/>
      <c r="H523"/>
      <c r="I523"/>
      <c r="J523"/>
      <c r="K523"/>
      <c r="L523"/>
      <c r="M523"/>
      <c r="N523"/>
      <c r="O523"/>
      <c r="P523"/>
      <c r="Q523"/>
      <c r="R523"/>
      <c r="S523"/>
      <c r="T523"/>
      <c r="U523"/>
      <c r="V523"/>
    </row>
    <row r="524" spans="2:22">
      <c r="B524" s="374"/>
      <c r="C524"/>
      <c r="D524"/>
      <c r="E524"/>
      <c r="F524"/>
      <c r="G524"/>
      <c r="H524"/>
      <c r="I524"/>
      <c r="J524"/>
      <c r="K524"/>
      <c r="L524"/>
      <c r="M524"/>
      <c r="N524"/>
      <c r="O524"/>
      <c r="P524"/>
      <c r="Q524"/>
      <c r="R524"/>
      <c r="S524"/>
      <c r="T524"/>
      <c r="U524"/>
      <c r="V524"/>
    </row>
    <row r="525" spans="2:22">
      <c r="B525" s="374"/>
      <c r="C525"/>
      <c r="D525"/>
      <c r="E525"/>
      <c r="F525"/>
      <c r="G525"/>
      <c r="H525"/>
      <c r="I525"/>
      <c r="J525"/>
      <c r="K525"/>
      <c r="L525"/>
      <c r="M525"/>
      <c r="N525"/>
      <c r="O525"/>
      <c r="P525"/>
      <c r="Q525"/>
      <c r="R525"/>
      <c r="S525"/>
      <c r="T525"/>
      <c r="U525"/>
      <c r="V525"/>
    </row>
    <row r="526" spans="2:22">
      <c r="B526" s="374"/>
      <c r="C526"/>
      <c r="D526"/>
      <c r="E526"/>
      <c r="F526"/>
      <c r="G526"/>
      <c r="H526"/>
      <c r="I526"/>
      <c r="J526"/>
      <c r="K526"/>
      <c r="L526"/>
      <c r="M526"/>
      <c r="N526"/>
      <c r="O526"/>
      <c r="P526"/>
      <c r="Q526"/>
      <c r="R526"/>
      <c r="S526"/>
      <c r="T526"/>
      <c r="U526"/>
      <c r="V526"/>
    </row>
    <row r="527" spans="2:22">
      <c r="B527" s="374"/>
      <c r="C527"/>
      <c r="D527"/>
      <c r="E527"/>
      <c r="F527"/>
      <c r="G527"/>
      <c r="H527"/>
      <c r="I527"/>
      <c r="J527"/>
      <c r="K527"/>
      <c r="L527"/>
      <c r="M527"/>
      <c r="N527"/>
      <c r="O527"/>
      <c r="P527"/>
      <c r="Q527"/>
      <c r="R527"/>
      <c r="S527"/>
      <c r="T527"/>
      <c r="U527"/>
      <c r="V527"/>
    </row>
    <row r="528" spans="2:22">
      <c r="B528" s="374"/>
      <c r="C528"/>
      <c r="D528"/>
      <c r="E528"/>
      <c r="F528"/>
      <c r="G528"/>
      <c r="H528"/>
      <c r="I528"/>
      <c r="J528"/>
      <c r="K528"/>
      <c r="L528"/>
      <c r="M528"/>
      <c r="N528"/>
      <c r="O528"/>
      <c r="P528"/>
      <c r="Q528"/>
      <c r="R528"/>
      <c r="S528"/>
      <c r="T528"/>
      <c r="U528"/>
      <c r="V528"/>
    </row>
    <row r="529" spans="2:22">
      <c r="B529" s="374"/>
      <c r="C529"/>
      <c r="D529"/>
      <c r="E529"/>
      <c r="F529"/>
      <c r="G529"/>
      <c r="H529"/>
      <c r="I529"/>
      <c r="J529"/>
      <c r="K529"/>
      <c r="L529"/>
      <c r="M529"/>
      <c r="N529"/>
      <c r="O529"/>
      <c r="P529"/>
      <c r="Q529"/>
      <c r="R529"/>
      <c r="S529"/>
      <c r="T529"/>
      <c r="U529"/>
      <c r="V529"/>
    </row>
    <row r="530" spans="2:22">
      <c r="B530" s="374"/>
      <c r="C530"/>
      <c r="D530"/>
      <c r="E530"/>
      <c r="F530"/>
      <c r="G530"/>
      <c r="H530"/>
      <c r="I530"/>
      <c r="J530"/>
      <c r="K530"/>
      <c r="L530"/>
      <c r="M530"/>
      <c r="N530"/>
      <c r="O530"/>
      <c r="P530"/>
      <c r="Q530"/>
      <c r="R530"/>
      <c r="S530"/>
      <c r="T530"/>
      <c r="U530"/>
      <c r="V530"/>
    </row>
    <row r="531" spans="2:22">
      <c r="B531" s="374"/>
      <c r="C531"/>
      <c r="D531"/>
      <c r="E531"/>
      <c r="F531"/>
      <c r="G531"/>
      <c r="H531"/>
      <c r="I531"/>
      <c r="J531"/>
      <c r="K531"/>
      <c r="L531"/>
      <c r="M531"/>
      <c r="N531"/>
      <c r="O531"/>
      <c r="P531"/>
      <c r="Q531"/>
      <c r="R531"/>
      <c r="S531"/>
      <c r="T531"/>
      <c r="U531"/>
      <c r="V531"/>
    </row>
    <row r="532" spans="2:22">
      <c r="B532" s="374"/>
      <c r="C532"/>
      <c r="D532"/>
      <c r="E532"/>
      <c r="F532"/>
      <c r="G532"/>
      <c r="H532"/>
      <c r="I532"/>
      <c r="J532"/>
      <c r="K532"/>
      <c r="L532"/>
      <c r="M532"/>
      <c r="N532"/>
      <c r="O532"/>
      <c r="P532"/>
      <c r="Q532"/>
      <c r="R532"/>
      <c r="S532"/>
      <c r="T532"/>
      <c r="U532"/>
      <c r="V532"/>
    </row>
    <row r="533" spans="2:22">
      <c r="B533" s="374"/>
      <c r="C533"/>
      <c r="D533"/>
      <c r="E533"/>
      <c r="F533"/>
      <c r="G533"/>
      <c r="H533"/>
      <c r="I533"/>
      <c r="J533"/>
      <c r="K533"/>
      <c r="L533"/>
      <c r="M533"/>
      <c r="N533"/>
      <c r="O533"/>
      <c r="P533"/>
      <c r="Q533"/>
      <c r="R533"/>
      <c r="S533"/>
      <c r="T533"/>
      <c r="U533"/>
      <c r="V533"/>
    </row>
    <row r="534" spans="2:22">
      <c r="B534" s="374"/>
      <c r="C534"/>
      <c r="D534"/>
      <c r="E534"/>
      <c r="F534"/>
      <c r="G534"/>
      <c r="H534"/>
      <c r="I534"/>
      <c r="J534"/>
      <c r="K534"/>
      <c r="L534"/>
      <c r="M534"/>
      <c r="N534"/>
      <c r="O534"/>
      <c r="P534"/>
      <c r="Q534"/>
      <c r="R534"/>
      <c r="S534"/>
      <c r="T534"/>
      <c r="U534"/>
      <c r="V534"/>
    </row>
    <row r="535" spans="2:22">
      <c r="B535" s="374"/>
      <c r="C535"/>
      <c r="D535"/>
      <c r="E535"/>
      <c r="F535"/>
      <c r="G535"/>
      <c r="H535"/>
      <c r="I535"/>
      <c r="J535"/>
      <c r="K535"/>
      <c r="L535"/>
      <c r="M535"/>
      <c r="N535"/>
      <c r="O535"/>
      <c r="P535"/>
      <c r="Q535"/>
      <c r="R535"/>
      <c r="S535"/>
      <c r="T535"/>
      <c r="U535"/>
      <c r="V535"/>
    </row>
    <row r="536" spans="2:22">
      <c r="B536" s="374"/>
      <c r="C536"/>
      <c r="D536"/>
      <c r="E536"/>
      <c r="F536"/>
      <c r="G536"/>
      <c r="H536"/>
      <c r="I536"/>
      <c r="J536"/>
      <c r="K536"/>
      <c r="L536"/>
      <c r="M536"/>
      <c r="N536"/>
      <c r="O536"/>
      <c r="P536"/>
      <c r="Q536"/>
      <c r="R536"/>
      <c r="S536"/>
      <c r="T536"/>
      <c r="U536"/>
      <c r="V536"/>
    </row>
    <row r="537" spans="2:22">
      <c r="B537" s="374" t="s">
        <v>1762</v>
      </c>
      <c r="C537"/>
      <c r="D537"/>
      <c r="E537"/>
      <c r="F537"/>
      <c r="G537"/>
      <c r="H537"/>
      <c r="I537"/>
      <c r="J537"/>
      <c r="K537"/>
      <c r="L537"/>
      <c r="M537"/>
      <c r="N537"/>
      <c r="O537"/>
      <c r="P537"/>
      <c r="Q537"/>
      <c r="R537"/>
      <c r="S537"/>
      <c r="T537"/>
      <c r="U537"/>
      <c r="V537"/>
    </row>
    <row r="538" spans="2:22">
      <c r="B538" s="374"/>
      <c r="C538"/>
      <c r="D538"/>
      <c r="E538"/>
      <c r="F538"/>
      <c r="G538" s="375"/>
      <c r="H538"/>
      <c r="I538"/>
      <c r="J538"/>
      <c r="K538"/>
      <c r="L538"/>
      <c r="M538"/>
      <c r="N538"/>
      <c r="O538"/>
      <c r="P538"/>
      <c r="Q538"/>
      <c r="R538"/>
      <c r="S538"/>
      <c r="T538"/>
      <c r="U538"/>
      <c r="V538"/>
    </row>
    <row r="539" spans="2:22">
      <c r="B539" s="374"/>
      <c r="C539"/>
      <c r="D539"/>
      <c r="E539"/>
      <c r="F539"/>
      <c r="G539"/>
      <c r="H539"/>
      <c r="I539"/>
      <c r="J539"/>
      <c r="K539"/>
      <c r="L539"/>
      <c r="M539"/>
      <c r="N539"/>
      <c r="O539"/>
      <c r="P539"/>
      <c r="Q539"/>
      <c r="R539"/>
      <c r="S539"/>
      <c r="T539"/>
      <c r="U539"/>
      <c r="V539"/>
    </row>
    <row r="540" spans="2:22">
      <c r="B540" t="s">
        <v>885</v>
      </c>
      <c r="C540"/>
      <c r="D540"/>
      <c r="E540"/>
      <c r="F540"/>
      <c r="G540"/>
      <c r="H540"/>
      <c r="I540"/>
      <c r="J540"/>
      <c r="K540"/>
      <c r="L540"/>
      <c r="M540"/>
      <c r="N540"/>
      <c r="O540"/>
      <c r="P540"/>
      <c r="Q540"/>
      <c r="R540"/>
      <c r="S540"/>
      <c r="T540"/>
      <c r="U540"/>
      <c r="V540"/>
    </row>
    <row r="541" spans="2:22">
      <c r="B541" s="376" t="s">
        <v>1763</v>
      </c>
      <c r="C541" s="374"/>
      <c r="D541" s="374"/>
      <c r="E541" s="374"/>
      <c r="F541"/>
      <c r="G541"/>
      <c r="H541"/>
      <c r="I541"/>
      <c r="J541"/>
      <c r="K541"/>
      <c r="L541"/>
      <c r="M541"/>
      <c r="N541"/>
      <c r="O541"/>
      <c r="P541"/>
      <c r="Q541"/>
      <c r="R541"/>
      <c r="S541"/>
      <c r="T541"/>
      <c r="U541"/>
      <c r="V541"/>
    </row>
    <row r="542" spans="2:22">
      <c r="B542" s="374" t="s">
        <v>1764</v>
      </c>
      <c r="C542"/>
      <c r="D542"/>
      <c r="E542"/>
      <c r="F542"/>
      <c r="G542"/>
      <c r="H542"/>
      <c r="I542"/>
      <c r="J542"/>
      <c r="K542"/>
      <c r="L542"/>
      <c r="M542"/>
      <c r="N542"/>
      <c r="O542"/>
      <c r="P542"/>
      <c r="Q542"/>
      <c r="R542"/>
      <c r="S542"/>
      <c r="T542"/>
      <c r="U542"/>
      <c r="V542"/>
    </row>
    <row r="543" spans="2:22">
      <c r="B543"/>
      <c r="C543"/>
      <c r="D543"/>
      <c r="E543"/>
      <c r="F543"/>
      <c r="G543"/>
      <c r="H543"/>
      <c r="I543"/>
      <c r="J543"/>
      <c r="K543"/>
      <c r="L543"/>
      <c r="M543"/>
      <c r="N543"/>
      <c r="O543"/>
      <c r="P543"/>
      <c r="Q543"/>
      <c r="R543"/>
      <c r="S543"/>
      <c r="T543"/>
      <c r="U543"/>
      <c r="V543"/>
    </row>
    <row r="544" spans="2:22">
      <c r="B544"/>
      <c r="C544"/>
      <c r="D544"/>
      <c r="E544"/>
      <c r="F544"/>
      <c r="G544"/>
      <c r="H544"/>
      <c r="I544"/>
      <c r="J544"/>
      <c r="K544"/>
      <c r="L544"/>
      <c r="M544"/>
      <c r="N544"/>
      <c r="O544"/>
      <c r="P544"/>
      <c r="Q544"/>
      <c r="R544"/>
      <c r="S544"/>
      <c r="T544"/>
      <c r="U544"/>
      <c r="V544"/>
    </row>
    <row r="545" spans="2:22">
      <c r="B545"/>
      <c r="C545"/>
      <c r="D545"/>
      <c r="E545"/>
      <c r="F545"/>
      <c r="G545"/>
      <c r="H545"/>
      <c r="I545"/>
      <c r="J545"/>
      <c r="K545"/>
      <c r="L545"/>
      <c r="M545"/>
      <c r="N545"/>
      <c r="O545"/>
      <c r="P545"/>
      <c r="Q545"/>
      <c r="R545"/>
      <c r="S545"/>
      <c r="T545"/>
      <c r="U545"/>
      <c r="V545"/>
    </row>
    <row r="546" spans="2:22">
      <c r="B546"/>
      <c r="C546"/>
      <c r="D546"/>
      <c r="E546"/>
      <c r="F546"/>
      <c r="G546"/>
      <c r="H546"/>
      <c r="I546"/>
      <c r="J546"/>
      <c r="K546"/>
      <c r="L546"/>
      <c r="M546"/>
      <c r="N546"/>
      <c r="O546"/>
      <c r="P546"/>
      <c r="Q546"/>
      <c r="R546"/>
      <c r="S546"/>
      <c r="T546"/>
      <c r="U546"/>
      <c r="V546"/>
    </row>
    <row r="547" spans="2:22">
      <c r="B547"/>
      <c r="C547"/>
      <c r="D547"/>
      <c r="E547"/>
      <c r="F547"/>
      <c r="G547"/>
      <c r="H547"/>
      <c r="I547"/>
      <c r="J547"/>
      <c r="K547"/>
      <c r="L547"/>
      <c r="M547"/>
      <c r="N547"/>
      <c r="O547"/>
      <c r="P547"/>
      <c r="Q547"/>
      <c r="R547"/>
      <c r="S547"/>
      <c r="T547"/>
      <c r="U547"/>
      <c r="V547"/>
    </row>
    <row r="548" spans="2:22">
      <c r="B548"/>
      <c r="C548"/>
      <c r="D548"/>
      <c r="E548"/>
      <c r="F548"/>
      <c r="G548"/>
      <c r="H548"/>
      <c r="I548"/>
      <c r="J548"/>
      <c r="K548"/>
      <c r="L548"/>
      <c r="M548"/>
      <c r="N548"/>
      <c r="O548"/>
      <c r="P548"/>
      <c r="Q548"/>
      <c r="R548"/>
      <c r="S548"/>
      <c r="T548"/>
      <c r="U548"/>
      <c r="V548"/>
    </row>
    <row r="549" spans="2:22">
      <c r="B549"/>
      <c r="C549"/>
      <c r="D549"/>
      <c r="E549"/>
      <c r="F549"/>
      <c r="G549"/>
      <c r="H549"/>
      <c r="I549"/>
      <c r="J549"/>
      <c r="K549"/>
      <c r="L549"/>
      <c r="M549"/>
      <c r="N549"/>
      <c r="O549"/>
      <c r="P549"/>
      <c r="Q549"/>
      <c r="R549"/>
      <c r="S549"/>
      <c r="T549"/>
      <c r="U549"/>
      <c r="V549"/>
    </row>
    <row r="550" spans="2:22">
      <c r="B550"/>
      <c r="C550"/>
      <c r="D550"/>
      <c r="E550"/>
      <c r="F550"/>
      <c r="G550"/>
      <c r="H550"/>
      <c r="I550"/>
      <c r="J550"/>
      <c r="K550"/>
      <c r="L550"/>
      <c r="M550"/>
      <c r="N550"/>
      <c r="O550"/>
      <c r="P550"/>
      <c r="Q550"/>
      <c r="R550"/>
      <c r="S550"/>
      <c r="T550"/>
      <c r="U550"/>
      <c r="V550"/>
    </row>
    <row r="551" spans="2:22">
      <c r="B551"/>
      <c r="C551"/>
      <c r="D551"/>
      <c r="E551"/>
      <c r="F551"/>
      <c r="G551"/>
      <c r="H551"/>
      <c r="I551"/>
      <c r="J551"/>
      <c r="K551"/>
      <c r="L551"/>
      <c r="M551"/>
      <c r="N551"/>
      <c r="O551"/>
      <c r="P551"/>
      <c r="Q551"/>
      <c r="R551"/>
      <c r="S551"/>
      <c r="T551"/>
      <c r="U551"/>
      <c r="V551"/>
    </row>
    <row r="552" spans="2:22">
      <c r="B552"/>
      <c r="C552"/>
      <c r="D552"/>
      <c r="E552"/>
      <c r="F552"/>
      <c r="G552"/>
      <c r="H552"/>
      <c r="I552"/>
      <c r="J552"/>
      <c r="K552"/>
      <c r="L552"/>
      <c r="M552"/>
      <c r="N552"/>
      <c r="O552"/>
      <c r="P552"/>
      <c r="Q552"/>
      <c r="R552"/>
      <c r="S552"/>
      <c r="T552"/>
      <c r="U552"/>
      <c r="V552"/>
    </row>
    <row r="553" spans="2:22">
      <c r="B553"/>
      <c r="C553"/>
      <c r="D553"/>
      <c r="E553"/>
      <c r="F553"/>
      <c r="G553"/>
      <c r="H553"/>
      <c r="I553"/>
      <c r="J553"/>
      <c r="K553"/>
      <c r="L553"/>
      <c r="M553"/>
      <c r="N553"/>
      <c r="O553"/>
      <c r="P553"/>
      <c r="Q553"/>
      <c r="R553"/>
      <c r="S553"/>
      <c r="T553"/>
      <c r="U553"/>
      <c r="V553"/>
    </row>
    <row r="554" spans="2:22">
      <c r="B554"/>
      <c r="C554"/>
      <c r="D554"/>
      <c r="E554"/>
      <c r="F554"/>
      <c r="G554"/>
      <c r="H554"/>
      <c r="I554"/>
      <c r="J554"/>
      <c r="K554"/>
      <c r="L554"/>
      <c r="M554"/>
      <c r="N554"/>
      <c r="O554"/>
      <c r="P554"/>
      <c r="Q554"/>
      <c r="R554"/>
      <c r="S554"/>
      <c r="T554"/>
      <c r="U554"/>
      <c r="V554"/>
    </row>
    <row r="555" spans="2:22">
      <c r="B555"/>
      <c r="C555"/>
      <c r="D555"/>
      <c r="E555"/>
      <c r="F555"/>
      <c r="G555"/>
      <c r="H555"/>
      <c r="I555"/>
      <c r="J555"/>
      <c r="K555"/>
      <c r="L555"/>
      <c r="M555"/>
      <c r="N555"/>
      <c r="O555"/>
      <c r="P555"/>
      <c r="Q555"/>
      <c r="R555"/>
      <c r="S555"/>
      <c r="T555"/>
      <c r="U555"/>
      <c r="V555"/>
    </row>
    <row r="556" spans="2:22">
      <c r="B556"/>
      <c r="C556"/>
      <c r="D556"/>
      <c r="E556"/>
      <c r="F556"/>
      <c r="G556"/>
      <c r="H556"/>
      <c r="I556"/>
      <c r="J556"/>
      <c r="K556"/>
      <c r="L556"/>
      <c r="M556"/>
      <c r="N556"/>
      <c r="O556"/>
      <c r="P556"/>
      <c r="Q556"/>
      <c r="R556"/>
      <c r="S556"/>
      <c r="T556"/>
      <c r="U556"/>
      <c r="V556"/>
    </row>
    <row r="557" spans="2:22">
      <c r="B557"/>
      <c r="C557"/>
      <c r="D557"/>
      <c r="E557"/>
      <c r="F557"/>
      <c r="G557"/>
      <c r="H557"/>
      <c r="I557"/>
      <c r="J557"/>
      <c r="K557"/>
      <c r="L557"/>
      <c r="M557"/>
      <c r="N557"/>
      <c r="O557"/>
      <c r="P557"/>
      <c r="Q557"/>
      <c r="R557"/>
      <c r="S557"/>
      <c r="T557"/>
      <c r="U557"/>
      <c r="V557"/>
    </row>
    <row r="558" spans="2:22">
      <c r="B558"/>
      <c r="C558"/>
      <c r="D558"/>
      <c r="E558"/>
      <c r="F558"/>
      <c r="G558"/>
      <c r="H558"/>
      <c r="I558"/>
      <c r="J558"/>
      <c r="K558"/>
      <c r="L558"/>
      <c r="M558"/>
      <c r="N558"/>
      <c r="O558"/>
      <c r="P558"/>
      <c r="Q558"/>
      <c r="R558"/>
      <c r="S558"/>
      <c r="T558"/>
      <c r="U558"/>
      <c r="V558"/>
    </row>
    <row r="559" spans="2:22">
      <c r="B559" s="299"/>
      <c r="C559" s="299"/>
      <c r="D559" s="298"/>
      <c r="E559" s="298"/>
      <c r="F559" s="298"/>
      <c r="G559" s="298"/>
      <c r="H559" s="298"/>
      <c r="I559" s="298"/>
      <c r="J559" s="298"/>
      <c r="K559" s="298"/>
      <c r="L559" s="298"/>
      <c r="M559" s="298"/>
      <c r="N559" s="298"/>
    </row>
    <row r="560" spans="2:22">
      <c r="B560" s="294" t="s">
        <v>1765</v>
      </c>
      <c r="C560" s="299"/>
      <c r="D560" s="298"/>
      <c r="E560" s="298"/>
      <c r="F560" s="298"/>
      <c r="G560" s="298"/>
      <c r="H560" s="298"/>
      <c r="I560" s="298"/>
      <c r="J560" s="298"/>
      <c r="K560" s="298"/>
      <c r="L560" s="298"/>
      <c r="M560" s="298"/>
      <c r="N560" s="298"/>
    </row>
    <row r="561" spans="2:14">
      <c r="B561" s="294"/>
      <c r="C561" s="294"/>
      <c r="D561" s="300"/>
      <c r="E561" s="295"/>
      <c r="F561" s="295"/>
      <c r="G561" s="295"/>
      <c r="H561" s="295"/>
      <c r="I561" s="295"/>
      <c r="J561" s="295"/>
      <c r="K561" s="295"/>
      <c r="L561" s="295"/>
      <c r="M561" s="295"/>
      <c r="N561" s="295"/>
    </row>
    <row r="562" spans="2:14">
      <c r="B562" s="296" t="s">
        <v>1427</v>
      </c>
      <c r="C562" s="296"/>
      <c r="D562" s="297"/>
      <c r="E562" s="297"/>
      <c r="F562" s="297"/>
      <c r="G562" s="297"/>
      <c r="H562" s="297"/>
      <c r="I562" s="297"/>
      <c r="J562" s="297"/>
      <c r="K562" s="297"/>
      <c r="L562" s="297"/>
      <c r="M562" s="297"/>
      <c r="N562" s="297"/>
    </row>
    <row r="563" spans="2:14">
      <c r="B563" s="296"/>
      <c r="C563" s="296"/>
      <c r="D563" s="297"/>
      <c r="E563" s="297"/>
      <c r="F563" s="297"/>
      <c r="G563" s="297"/>
      <c r="H563" s="297"/>
      <c r="I563" s="297"/>
      <c r="J563" s="297"/>
      <c r="K563" s="297"/>
      <c r="L563" s="297"/>
      <c r="M563" s="297"/>
      <c r="N563" s="297"/>
    </row>
    <row r="564" spans="2:14">
      <c r="B564" s="296"/>
      <c r="C564" s="296"/>
      <c r="D564" s="297"/>
      <c r="E564" s="297"/>
      <c r="F564" s="297"/>
      <c r="G564" s="297"/>
      <c r="H564" s="297"/>
      <c r="I564" s="297"/>
      <c r="J564" s="297"/>
      <c r="K564" s="297"/>
      <c r="L564" s="297"/>
      <c r="M564" s="297"/>
      <c r="N564" s="297"/>
    </row>
    <row r="565" spans="2:14">
      <c r="B565" s="296"/>
      <c r="C565" s="296"/>
      <c r="D565" s="297"/>
      <c r="E565" s="297"/>
      <c r="F565" s="297"/>
      <c r="G565" s="297"/>
      <c r="H565" s="297"/>
      <c r="I565" s="297"/>
      <c r="J565" s="297"/>
      <c r="K565" s="297"/>
      <c r="L565" s="297"/>
      <c r="M565" s="297"/>
      <c r="N565" s="297"/>
    </row>
    <row r="566" spans="2:14">
      <c r="B566" s="296"/>
      <c r="C566" s="296"/>
      <c r="D566" s="297"/>
      <c r="E566" s="297"/>
      <c r="F566" s="297"/>
      <c r="G566" s="297"/>
      <c r="H566" s="297"/>
      <c r="I566" s="297"/>
      <c r="J566" s="297"/>
      <c r="K566" s="297"/>
      <c r="L566" s="297"/>
      <c r="M566" s="297"/>
      <c r="N566" s="297"/>
    </row>
    <row r="567" spans="2:14">
      <c r="B567" s="296"/>
      <c r="C567" s="296"/>
      <c r="D567" s="297"/>
      <c r="E567" s="297"/>
      <c r="F567" s="297"/>
      <c r="G567" s="297"/>
      <c r="H567" s="297"/>
      <c r="I567" s="297"/>
      <c r="J567" s="297"/>
      <c r="K567" s="297"/>
      <c r="L567" s="297"/>
      <c r="M567" s="297"/>
      <c r="N567" s="297"/>
    </row>
    <row r="568" spans="2:14">
      <c r="B568" s="296"/>
      <c r="C568" s="296"/>
      <c r="D568" s="297"/>
      <c r="E568" s="297"/>
      <c r="F568" s="297"/>
      <c r="G568" s="297"/>
      <c r="H568" s="297"/>
      <c r="I568" s="297"/>
      <c r="J568" s="297"/>
      <c r="K568" s="297"/>
      <c r="L568" s="297"/>
      <c r="M568" s="297"/>
      <c r="N568" s="297"/>
    </row>
    <row r="569" spans="2:14">
      <c r="B569" s="296"/>
      <c r="C569" s="296"/>
      <c r="D569" s="297"/>
      <c r="E569" s="297"/>
      <c r="F569" s="297"/>
      <c r="G569" s="297"/>
      <c r="H569" s="297"/>
      <c r="I569" s="297"/>
      <c r="J569" s="297"/>
      <c r="K569" s="297"/>
      <c r="L569" s="297"/>
      <c r="M569" s="297"/>
      <c r="N569" s="297"/>
    </row>
    <row r="570" spans="2:14">
      <c r="B570" s="296"/>
      <c r="C570" s="296"/>
      <c r="D570" s="297"/>
      <c r="E570" s="297"/>
      <c r="F570" s="297"/>
      <c r="G570" s="297"/>
      <c r="H570" s="297"/>
      <c r="I570" s="297"/>
      <c r="J570" s="297"/>
      <c r="K570" s="297"/>
      <c r="L570" s="297"/>
      <c r="M570" s="297"/>
      <c r="N570" s="297"/>
    </row>
    <row r="571" spans="2:14">
      <c r="B571" s="296"/>
      <c r="C571" s="296"/>
      <c r="D571" s="297"/>
      <c r="E571" s="297"/>
      <c r="F571" s="297"/>
      <c r="G571" s="297"/>
      <c r="H571" s="297"/>
      <c r="I571" s="297"/>
      <c r="J571" s="297"/>
      <c r="K571" s="297"/>
      <c r="L571" s="297"/>
      <c r="M571" s="297"/>
      <c r="N571" s="297"/>
    </row>
    <row r="572" spans="2:14">
      <c r="B572" s="294"/>
      <c r="C572" s="294"/>
      <c r="D572" s="295"/>
      <c r="E572" s="295"/>
      <c r="F572" s="295"/>
      <c r="G572" s="295"/>
      <c r="H572" s="295"/>
      <c r="I572" s="295"/>
      <c r="J572" s="295"/>
      <c r="K572" s="295"/>
      <c r="L572" s="295"/>
      <c r="M572" s="295"/>
      <c r="N572" s="295"/>
    </row>
    <row r="573" spans="2:14">
      <c r="B573" s="296" t="s">
        <v>1428</v>
      </c>
      <c r="C573" s="296"/>
      <c r="D573" s="297"/>
      <c r="E573" s="297"/>
      <c r="F573" s="297"/>
      <c r="G573" s="297"/>
      <c r="H573" s="297"/>
      <c r="I573" s="297"/>
      <c r="J573" s="297"/>
      <c r="K573" s="297"/>
      <c r="L573" s="297"/>
      <c r="M573" s="297"/>
      <c r="N573" s="297"/>
    </row>
    <row r="574" spans="2:14">
      <c r="B574" s="296" t="s">
        <v>1429</v>
      </c>
      <c r="C574" s="296"/>
      <c r="D574" s="297"/>
      <c r="E574" s="297"/>
      <c r="F574" s="297"/>
      <c r="G574" s="297"/>
      <c r="H574" s="297"/>
      <c r="I574" s="297"/>
      <c r="J574" s="297"/>
      <c r="K574" s="297"/>
      <c r="L574" s="297"/>
      <c r="M574" s="297"/>
      <c r="N574" s="297"/>
    </row>
    <row r="575" spans="2:14">
      <c r="B575" s="296" t="s">
        <v>1430</v>
      </c>
      <c r="C575" s="296"/>
      <c r="D575" s="297"/>
      <c r="E575" s="297"/>
      <c r="F575" s="297"/>
      <c r="G575" s="297"/>
      <c r="H575" s="297"/>
      <c r="I575" s="297"/>
      <c r="J575" s="297"/>
      <c r="K575" s="297"/>
      <c r="L575" s="297"/>
      <c r="M575" s="297"/>
      <c r="N575" s="297"/>
    </row>
    <row r="576" spans="2:14">
      <c r="B576" s="299"/>
      <c r="C576" s="299"/>
      <c r="D576" s="298"/>
      <c r="E576" s="298"/>
      <c r="F576" s="298"/>
      <c r="G576" s="298"/>
      <c r="H576" s="298"/>
      <c r="I576" s="298"/>
      <c r="J576" s="298"/>
      <c r="K576" s="298"/>
      <c r="L576" s="298"/>
      <c r="M576" s="298"/>
      <c r="N576" s="298"/>
    </row>
    <row r="577" spans="2:22">
      <c r="B577" s="299"/>
      <c r="C577" s="299"/>
      <c r="D577" s="298"/>
      <c r="E577" s="298"/>
      <c r="F577" s="298"/>
      <c r="G577" s="298"/>
      <c r="H577" s="298"/>
      <c r="I577" s="298"/>
      <c r="J577" s="298"/>
      <c r="K577" s="298"/>
      <c r="L577" s="298"/>
      <c r="M577" s="298"/>
      <c r="N577" s="298"/>
    </row>
    <row r="578" spans="2:22">
      <c r="B578" s="294" t="s">
        <v>1523</v>
      </c>
      <c r="C578" s="299"/>
      <c r="D578" s="298"/>
      <c r="E578" s="298"/>
      <c r="F578" s="298"/>
      <c r="G578" s="298"/>
      <c r="H578" s="298"/>
      <c r="I578" s="298"/>
      <c r="J578" s="298"/>
      <c r="K578" s="298"/>
      <c r="L578" s="298"/>
      <c r="M578" s="298"/>
      <c r="N578" s="298"/>
    </row>
    <row r="579" spans="2:22">
      <c r="B579" s="294"/>
      <c r="C579" s="299"/>
      <c r="D579" s="298"/>
      <c r="E579" s="298"/>
      <c r="F579" s="298"/>
      <c r="G579"/>
      <c r="H579"/>
      <c r="I579"/>
      <c r="J579"/>
      <c r="K579"/>
      <c r="L579"/>
      <c r="M579"/>
      <c r="N579"/>
      <c r="O579"/>
      <c r="P579"/>
      <c r="Q579"/>
      <c r="R579"/>
      <c r="S579"/>
      <c r="T579"/>
      <c r="U579"/>
      <c r="V579"/>
    </row>
    <row r="580" spans="2:22">
      <c r="B580" s="21"/>
      <c r="C580" s="20"/>
      <c r="D580" s="341" t="s">
        <v>1484</v>
      </c>
      <c r="E580" s="342"/>
      <c r="F580" s="342"/>
      <c r="G580" s="343"/>
      <c r="H580" s="342" t="s">
        <v>1485</v>
      </c>
      <c r="I580" s="342"/>
      <c r="J580" s="342"/>
      <c r="K580" s="343"/>
      <c r="L580" s="406" t="s">
        <v>1486</v>
      </c>
      <c r="M580" s="407"/>
      <c r="N580" s="407"/>
      <c r="O580" s="408"/>
      <c r="P580" s="340"/>
      <c r="Q580" s="340"/>
      <c r="R580" s="340"/>
      <c r="S580" s="340"/>
      <c r="T580" s="325"/>
    </row>
    <row r="581" spans="2:22">
      <c r="B581" s="25"/>
      <c r="C581" s="27"/>
      <c r="D581" s="326">
        <v>2022</v>
      </c>
      <c r="E581" s="327">
        <v>2023</v>
      </c>
      <c r="F581" s="328" t="s">
        <v>1487</v>
      </c>
      <c r="G581" s="329" t="s">
        <v>1488</v>
      </c>
      <c r="H581" s="327">
        <v>2022</v>
      </c>
      <c r="I581" s="327">
        <v>2023</v>
      </c>
      <c r="J581" s="328" t="s">
        <v>1487</v>
      </c>
      <c r="K581" s="329" t="s">
        <v>1488</v>
      </c>
      <c r="L581" s="60" t="s">
        <v>1489</v>
      </c>
      <c r="M581" s="60" t="s">
        <v>1490</v>
      </c>
      <c r="N581" s="60" t="s">
        <v>1491</v>
      </c>
      <c r="O581" s="330" t="s">
        <v>1492</v>
      </c>
      <c r="P581" s="340"/>
      <c r="Q581" s="340"/>
      <c r="R581" s="340"/>
      <c r="S581" s="340"/>
      <c r="T581" s="325"/>
    </row>
    <row r="582" spans="2:22">
      <c r="B582" s="111" t="s">
        <v>1493</v>
      </c>
      <c r="C582" s="67" t="s">
        <v>1494</v>
      </c>
      <c r="D582" s="93"/>
      <c r="E582" s="93"/>
      <c r="F582" s="93"/>
      <c r="G582" s="93"/>
      <c r="H582" s="331">
        <v>0</v>
      </c>
      <c r="I582" s="331">
        <v>0</v>
      </c>
      <c r="J582" s="331">
        <v>0</v>
      </c>
      <c r="K582" s="332">
        <v>0</v>
      </c>
      <c r="L582" s="333">
        <v>0</v>
      </c>
      <c r="M582" s="333">
        <v>0</v>
      </c>
      <c r="N582" s="333">
        <v>0</v>
      </c>
      <c r="O582" s="332">
        <v>0</v>
      </c>
      <c r="P582" s="340"/>
      <c r="Q582" s="340"/>
      <c r="R582" s="340"/>
      <c r="S582" s="340"/>
      <c r="T582" s="325"/>
    </row>
    <row r="583" spans="2:22">
      <c r="B583" s="111"/>
      <c r="C583" s="60" t="s">
        <v>1495</v>
      </c>
      <c r="D583" s="111"/>
      <c r="E583" s="111"/>
      <c r="F583" s="111"/>
      <c r="G583" s="111"/>
      <c r="H583" s="334">
        <v>4671</v>
      </c>
      <c r="I583" s="334">
        <v>6408</v>
      </c>
      <c r="J583" s="334">
        <v>3772</v>
      </c>
      <c r="K583" s="335">
        <v>2283</v>
      </c>
      <c r="L583" s="336">
        <v>136</v>
      </c>
      <c r="M583" s="336">
        <v>0</v>
      </c>
      <c r="N583" s="336">
        <v>322</v>
      </c>
      <c r="O583" s="335">
        <v>1824</v>
      </c>
      <c r="P583" s="340"/>
      <c r="Q583" s="340"/>
      <c r="R583" s="340"/>
      <c r="S583" s="340"/>
      <c r="T583" s="325"/>
    </row>
    <row r="584" spans="2:22">
      <c r="B584" s="131"/>
      <c r="C584" s="68" t="s">
        <v>1496</v>
      </c>
      <c r="D584" s="111"/>
      <c r="E584" s="111"/>
      <c r="F584" s="111"/>
      <c r="G584" s="111"/>
      <c r="H584" s="331">
        <v>4671</v>
      </c>
      <c r="I584" s="331">
        <v>6408</v>
      </c>
      <c r="J584" s="331">
        <v>3772</v>
      </c>
      <c r="K584" s="332">
        <v>2283</v>
      </c>
      <c r="L584" s="333">
        <v>136</v>
      </c>
      <c r="M584" s="333">
        <v>0</v>
      </c>
      <c r="N584" s="333">
        <v>322</v>
      </c>
      <c r="O584" s="332">
        <v>1824</v>
      </c>
      <c r="P584" s="340"/>
      <c r="Q584" s="340"/>
      <c r="R584" s="340"/>
      <c r="S584" s="340"/>
      <c r="T584" s="325"/>
    </row>
    <row r="585" spans="2:22">
      <c r="B585" s="111" t="s">
        <v>1497</v>
      </c>
      <c r="C585" s="67" t="s">
        <v>1494</v>
      </c>
      <c r="D585" s="111"/>
      <c r="E585" s="111"/>
      <c r="F585" s="111"/>
      <c r="G585" s="111"/>
      <c r="H585" s="334">
        <v>2484</v>
      </c>
      <c r="I585" s="334">
        <v>3359</v>
      </c>
      <c r="J585" s="334">
        <v>3359</v>
      </c>
      <c r="K585" s="335">
        <v>3359</v>
      </c>
      <c r="L585" s="336">
        <v>400</v>
      </c>
      <c r="M585" s="336">
        <v>0</v>
      </c>
      <c r="N585" s="336">
        <v>2959</v>
      </c>
      <c r="O585" s="335">
        <v>0</v>
      </c>
      <c r="P585" s="340"/>
      <c r="Q585" s="340"/>
      <c r="R585" s="340"/>
      <c r="S585" s="340"/>
      <c r="T585" s="325"/>
    </row>
    <row r="586" spans="2:22">
      <c r="B586" s="111"/>
      <c r="C586" s="60" t="s">
        <v>1495</v>
      </c>
      <c r="D586" s="111"/>
      <c r="E586" s="111"/>
      <c r="F586" s="111"/>
      <c r="G586" s="111"/>
      <c r="H586" s="334">
        <v>700</v>
      </c>
      <c r="I586" s="334">
        <v>906</v>
      </c>
      <c r="J586" s="334">
        <v>953</v>
      </c>
      <c r="K586" s="335">
        <v>953</v>
      </c>
      <c r="L586" s="336">
        <v>0</v>
      </c>
      <c r="M586" s="336">
        <v>0</v>
      </c>
      <c r="N586" s="336">
        <v>600</v>
      </c>
      <c r="O586" s="335">
        <v>353</v>
      </c>
      <c r="P586" s="340"/>
      <c r="Q586" s="340"/>
      <c r="R586" s="340"/>
      <c r="S586" s="340"/>
      <c r="T586" s="325"/>
    </row>
    <row r="587" spans="2:22">
      <c r="B587" s="131"/>
      <c r="C587" s="132" t="s">
        <v>1496</v>
      </c>
      <c r="D587" s="131"/>
      <c r="E587" s="131"/>
      <c r="F587" s="131"/>
      <c r="G587" s="131"/>
      <c r="H587" s="331">
        <v>3184</v>
      </c>
      <c r="I587" s="331">
        <v>4265</v>
      </c>
      <c r="J587" s="331">
        <v>4312</v>
      </c>
      <c r="K587" s="332">
        <v>4312</v>
      </c>
      <c r="L587" s="333">
        <v>400</v>
      </c>
      <c r="M587" s="333">
        <v>0</v>
      </c>
      <c r="N587" s="333">
        <v>3559</v>
      </c>
      <c r="O587" s="332">
        <v>353</v>
      </c>
      <c r="P587" s="340"/>
      <c r="Q587" s="340"/>
      <c r="R587" s="340"/>
      <c r="S587" s="340"/>
      <c r="T587" s="325"/>
    </row>
    <row r="588" spans="2:22">
      <c r="B588" s="344"/>
      <c r="C588" s="345" t="s">
        <v>1456</v>
      </c>
      <c r="D588" s="337">
        <v>0.43</v>
      </c>
      <c r="E588" s="337">
        <v>0.6</v>
      </c>
      <c r="F588" s="337">
        <v>0.45</v>
      </c>
      <c r="G588" s="338">
        <v>0.36</v>
      </c>
      <c r="H588" s="334">
        <v>7855</v>
      </c>
      <c r="I588" s="334">
        <v>10673</v>
      </c>
      <c r="J588" s="334">
        <v>8084</v>
      </c>
      <c r="K588" s="335">
        <v>6595</v>
      </c>
      <c r="L588" s="334">
        <v>536</v>
      </c>
      <c r="M588" s="334">
        <v>0</v>
      </c>
      <c r="N588" s="334">
        <v>3881</v>
      </c>
      <c r="O588" s="335">
        <v>2177</v>
      </c>
      <c r="P588" s="340"/>
      <c r="Q588" s="340"/>
      <c r="R588" s="340"/>
      <c r="S588" s="340"/>
      <c r="T588" s="325"/>
    </row>
    <row r="589" spans="2:22">
      <c r="B589"/>
      <c r="C589"/>
      <c r="D589" s="406" t="s">
        <v>1498</v>
      </c>
      <c r="E589" s="407"/>
      <c r="F589" s="407"/>
      <c r="G589" s="408"/>
      <c r="H589"/>
      <c r="I589"/>
      <c r="J589"/>
      <c r="K589"/>
      <c r="L589"/>
      <c r="M589"/>
      <c r="N589"/>
      <c r="O589"/>
      <c r="P589" s="340"/>
      <c r="Q589" s="340"/>
      <c r="R589" s="340"/>
      <c r="S589" s="340"/>
      <c r="T589" s="325"/>
    </row>
    <row r="590" spans="2:22">
      <c r="B590"/>
      <c r="C590"/>
      <c r="D590" s="60" t="s">
        <v>1499</v>
      </c>
      <c r="E590" s="330" t="s">
        <v>1490</v>
      </c>
      <c r="F590" s="330" t="s">
        <v>1491</v>
      </c>
      <c r="G590" s="330" t="s">
        <v>1492</v>
      </c>
      <c r="H590"/>
      <c r="I590"/>
      <c r="J590"/>
      <c r="K590"/>
      <c r="L590"/>
      <c r="M590"/>
      <c r="N590"/>
      <c r="O590"/>
      <c r="P590" s="340"/>
      <c r="Q590" s="340"/>
      <c r="R590" s="340"/>
      <c r="S590" s="340"/>
      <c r="T590" s="325"/>
    </row>
    <row r="591" spans="2:22">
      <c r="B591"/>
      <c r="C591"/>
      <c r="D591" s="409">
        <v>7.0000000000000007E-2</v>
      </c>
      <c r="E591" s="409">
        <v>0</v>
      </c>
      <c r="F591" s="409">
        <v>0.6</v>
      </c>
      <c r="G591" s="409">
        <v>0.33</v>
      </c>
      <c r="H591"/>
      <c r="I591"/>
      <c r="J591"/>
      <c r="K591"/>
      <c r="L591"/>
      <c r="M591"/>
      <c r="N591"/>
      <c r="O591"/>
      <c r="P591" s="340"/>
      <c r="Q591" s="340"/>
      <c r="R591" s="340"/>
      <c r="S591" s="340"/>
      <c r="T591" s="325"/>
    </row>
    <row r="592" spans="2:22">
      <c r="B592"/>
      <c r="C592"/>
      <c r="D592" s="410"/>
      <c r="E592" s="410"/>
      <c r="F592" s="410"/>
      <c r="G592" s="410"/>
      <c r="H592"/>
      <c r="I592"/>
      <c r="J592"/>
      <c r="K592"/>
      <c r="L592"/>
      <c r="M592"/>
      <c r="N592"/>
      <c r="O592"/>
      <c r="P592" s="340"/>
      <c r="Q592" s="340"/>
      <c r="R592" s="340"/>
      <c r="S592" s="340"/>
      <c r="T592" s="325"/>
    </row>
    <row r="593" spans="2:24">
      <c r="B593" s="323"/>
      <c r="C593" s="324"/>
      <c r="D593" s="340"/>
      <c r="E593" s="340"/>
      <c r="F593" s="340"/>
      <c r="G593" s="340"/>
      <c r="H593" s="340"/>
      <c r="I593" s="340"/>
      <c r="J593" s="340"/>
      <c r="K593" s="340"/>
      <c r="L593" s="340"/>
      <c r="M593" s="340"/>
      <c r="N593" s="340"/>
      <c r="O593" s="325"/>
      <c r="P593" s="340"/>
      <c r="Q593" s="340"/>
      <c r="R593" s="340"/>
      <c r="S593" s="340"/>
      <c r="T593" s="325"/>
    </row>
    <row r="594" spans="2:24">
      <c r="B594" s="339"/>
      <c r="C594" s="324"/>
      <c r="D594" s="340"/>
      <c r="E594" s="340"/>
      <c r="F594" s="340"/>
      <c r="G594" s="340"/>
      <c r="H594" s="340"/>
      <c r="I594" s="340"/>
      <c r="J594" s="340"/>
      <c r="K594" s="340"/>
      <c r="L594" s="340"/>
      <c r="M594" s="340"/>
      <c r="N594" s="340"/>
      <c r="O594" s="325"/>
      <c r="P594" s="340"/>
      <c r="Q594" s="340"/>
      <c r="R594" s="340"/>
      <c r="S594" s="340"/>
      <c r="T594" s="325"/>
    </row>
    <row r="595" spans="2:24">
      <c r="B595" s="339" t="s">
        <v>1500</v>
      </c>
      <c r="C595" s="324"/>
      <c r="D595" s="340"/>
      <c r="E595" s="340"/>
      <c r="F595" s="340"/>
      <c r="G595" s="340"/>
      <c r="H595" s="340"/>
      <c r="I595" s="340"/>
      <c r="J595" s="340"/>
      <c r="K595" s="340"/>
      <c r="L595" s="340"/>
      <c r="M595" s="340"/>
      <c r="N595" s="340"/>
      <c r="O595" s="325"/>
    </row>
    <row r="596" spans="2:24">
      <c r="B596" s="339" t="s">
        <v>1501</v>
      </c>
      <c r="C596" s="324"/>
      <c r="D596" s="340"/>
      <c r="E596" s="340"/>
      <c r="F596" s="340"/>
      <c r="G596" s="340"/>
      <c r="H596" s="340"/>
      <c r="I596" s="340"/>
      <c r="J596" s="340"/>
      <c r="K596" s="340"/>
      <c r="L596" s="340"/>
      <c r="M596" s="340"/>
      <c r="N596" s="340"/>
      <c r="O596" s="325"/>
    </row>
    <row r="597" spans="2:24">
      <c r="B597" s="339" t="s">
        <v>1502</v>
      </c>
      <c r="C597" s="324"/>
      <c r="D597" s="340"/>
      <c r="E597" s="340"/>
      <c r="F597" s="340"/>
      <c r="G597" s="340"/>
      <c r="H597" s="340"/>
      <c r="I597" s="340"/>
      <c r="J597" s="340"/>
      <c r="K597" s="340"/>
      <c r="L597" s="340"/>
      <c r="M597" s="340"/>
      <c r="N597" s="340"/>
      <c r="O597" s="325"/>
    </row>
    <row r="598" spans="2:24">
      <c r="B598" s="324" t="s">
        <v>1503</v>
      </c>
      <c r="C598" s="324"/>
      <c r="D598" s="340"/>
      <c r="E598" s="340"/>
      <c r="F598" s="340"/>
      <c r="G598" s="340"/>
      <c r="H598" s="340"/>
      <c r="I598" s="340"/>
      <c r="J598" s="340"/>
      <c r="K598" s="340"/>
      <c r="L598" s="340"/>
      <c r="M598" s="340"/>
      <c r="N598" s="340"/>
      <c r="O598" s="325"/>
    </row>
    <row r="599" spans="2:24">
      <c r="B599"/>
      <c r="C599" s="299"/>
      <c r="D599" s="298"/>
      <c r="E599" s="298"/>
      <c r="F599" s="298"/>
    </row>
    <row r="600" spans="2:24">
      <c r="B600" s="294"/>
      <c r="C600" s="299"/>
      <c r="D600" s="298"/>
      <c r="E600" s="298"/>
      <c r="F600" s="298"/>
    </row>
    <row r="601" spans="2:24">
      <c r="B601" s="294"/>
      <c r="C601" s="299"/>
      <c r="D601" s="298"/>
      <c r="E601" s="298"/>
      <c r="F601" s="298"/>
    </row>
    <row r="602" spans="2:24">
      <c r="O602" s="340"/>
      <c r="P602" s="340"/>
      <c r="Q602" s="340"/>
      <c r="R602" s="340"/>
      <c r="S602" s="340"/>
      <c r="T602" s="348"/>
      <c r="U602" s="304"/>
      <c r="V602" s="304"/>
      <c r="W602" s="304"/>
      <c r="X602" s="304"/>
    </row>
    <row r="636" spans="2:14">
      <c r="B636" s="304"/>
      <c r="C636" s="304"/>
      <c r="D636" s="304"/>
      <c r="E636" s="304"/>
      <c r="F636" s="304"/>
      <c r="G636" s="304"/>
      <c r="H636" s="304"/>
      <c r="I636" s="304"/>
      <c r="J636" s="304"/>
      <c r="K636" s="304"/>
      <c r="L636" s="304"/>
      <c r="M636" s="304"/>
      <c r="N636" s="304"/>
    </row>
    <row r="637" spans="2:14">
      <c r="B637" s="304"/>
      <c r="C637" s="304"/>
      <c r="D637" s="304"/>
      <c r="E637" s="304"/>
      <c r="F637" s="304"/>
      <c r="G637" s="304"/>
      <c r="H637" s="304"/>
      <c r="I637" s="304"/>
      <c r="J637" s="304"/>
      <c r="K637" s="304"/>
      <c r="L637" s="304"/>
      <c r="M637" s="304"/>
      <c r="N637" s="304"/>
    </row>
    <row r="638" spans="2:14">
      <c r="B638" s="304"/>
      <c r="C638" s="304"/>
      <c r="D638" s="304"/>
      <c r="E638" s="304"/>
      <c r="F638" s="304"/>
      <c r="G638" s="304"/>
      <c r="H638" s="304"/>
      <c r="I638" s="304"/>
      <c r="J638" s="304"/>
      <c r="K638" s="304"/>
      <c r="L638" s="304"/>
      <c r="M638" s="304"/>
      <c r="N638" s="304"/>
    </row>
    <row r="639" spans="2:14">
      <c r="B639" s="304"/>
      <c r="C639" s="304"/>
      <c r="D639" s="304"/>
      <c r="E639" s="304"/>
      <c r="F639" s="304"/>
      <c r="G639" s="304"/>
      <c r="H639" s="304"/>
      <c r="I639" s="304"/>
      <c r="J639" s="304"/>
      <c r="K639" s="304"/>
      <c r="L639" s="304"/>
      <c r="M639" s="304"/>
      <c r="N639" s="304"/>
    </row>
    <row r="640" spans="2:14">
      <c r="B640" s="304"/>
      <c r="C640" s="304"/>
      <c r="D640" s="304"/>
      <c r="E640" s="304"/>
      <c r="F640" s="304"/>
      <c r="G640" s="304"/>
      <c r="H640" s="304"/>
      <c r="I640" s="304"/>
      <c r="J640" s="304"/>
      <c r="K640" s="304"/>
      <c r="L640" s="304"/>
      <c r="M640" s="304"/>
      <c r="N640" s="304"/>
    </row>
    <row r="641" spans="2:14">
      <c r="B641" s="304"/>
      <c r="C641" s="304"/>
      <c r="D641" s="304"/>
      <c r="E641" s="304"/>
      <c r="F641" s="304"/>
      <c r="G641" s="304"/>
      <c r="H641" s="304"/>
      <c r="I641" s="304"/>
      <c r="J641" s="304"/>
      <c r="K641" s="304"/>
      <c r="L641" s="304"/>
      <c r="M641" s="304"/>
      <c r="N641" s="304"/>
    </row>
    <row r="642" spans="2:14">
      <c r="B642" s="304"/>
      <c r="C642" s="304"/>
      <c r="D642" s="304"/>
      <c r="E642" s="304"/>
      <c r="F642" s="304"/>
      <c r="G642" s="304"/>
      <c r="H642" s="304"/>
      <c r="I642" s="304"/>
      <c r="J642" s="304"/>
      <c r="K642" s="304"/>
      <c r="L642" s="304"/>
      <c r="M642" s="304"/>
      <c r="N642" s="304"/>
    </row>
    <row r="643" spans="2:14">
      <c r="B643" s="304"/>
      <c r="C643" s="304"/>
      <c r="D643" s="304"/>
      <c r="E643" s="304"/>
      <c r="F643" s="304"/>
      <c r="G643" s="304"/>
      <c r="H643" s="304"/>
      <c r="I643" s="304"/>
      <c r="J643" s="304"/>
      <c r="K643" s="304"/>
      <c r="L643" s="304"/>
      <c r="M643" s="304"/>
      <c r="N643" s="304"/>
    </row>
    <row r="644" spans="2:14">
      <c r="B644" s="304"/>
      <c r="C644" s="304"/>
      <c r="D644" s="304"/>
      <c r="E644" s="304"/>
      <c r="F644" s="304"/>
      <c r="G644" s="304"/>
      <c r="H644" s="304"/>
      <c r="I644" s="304"/>
      <c r="J644" s="304"/>
      <c r="K644" s="304"/>
      <c r="L644" s="304"/>
      <c r="M644" s="304"/>
      <c r="N644" s="304"/>
    </row>
    <row r="645" spans="2:14">
      <c r="B645" s="304"/>
      <c r="C645" s="304"/>
      <c r="D645" s="304"/>
      <c r="E645" s="304"/>
      <c r="F645" s="304"/>
      <c r="G645" s="304"/>
      <c r="H645" s="304"/>
      <c r="I645" s="304"/>
      <c r="J645" s="304"/>
      <c r="K645" s="304"/>
      <c r="L645" s="304"/>
      <c r="M645" s="304"/>
      <c r="N645" s="304"/>
    </row>
  </sheetData>
  <mergeCells count="6">
    <mergeCell ref="L580:O580"/>
    <mergeCell ref="D589:G589"/>
    <mergeCell ref="D591:D592"/>
    <mergeCell ref="E591:E592"/>
    <mergeCell ref="F591:F592"/>
    <mergeCell ref="G591:G592"/>
  </mergeCells>
  <phoneticPr fontId="1" type="noConversion"/>
  <hyperlinks>
    <hyperlink ref="B198" r:id="rId1" display="https://m.businesspost.co.kr/BP?command=mobile_view&amp;num=338424" xr:uid="{2B5E160F-0581-4AFF-9AA5-7FC38E634603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11</vt:i4>
      </vt:variant>
    </vt:vector>
  </HeadingPairs>
  <TitlesOfParts>
    <vt:vector size="11" baseType="lpstr">
      <vt:lpstr>건설산업</vt:lpstr>
      <vt:lpstr>밸류체인</vt:lpstr>
      <vt:lpstr>과거사이클</vt:lpstr>
      <vt:lpstr>워크아웃</vt:lpstr>
      <vt:lpstr>회계</vt:lpstr>
      <vt:lpstr>현황</vt:lpstr>
      <vt:lpstr>기업 스크리닝</vt:lpstr>
      <vt:lpstr>Top pick 선정</vt:lpstr>
      <vt:lpstr>Top pick - 아이에스동서</vt:lpstr>
      <vt:lpstr>투자판단</vt:lpstr>
      <vt:lpstr>수주잔고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서민석</dc:creator>
  <cp:lastModifiedBy>서민석</cp:lastModifiedBy>
  <cp:lastPrinted>2024-09-24T05:23:26Z</cp:lastPrinted>
  <dcterms:created xsi:type="dcterms:W3CDTF">2024-09-24T04:51:24Z</dcterms:created>
  <dcterms:modified xsi:type="dcterms:W3CDTF">2024-10-02T05:47:47Z</dcterms:modified>
</cp:coreProperties>
</file>